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8_{4796302F-C7A8-4BAD-97A2-F38993858812}" xr6:coauthVersionLast="47" xr6:coauthVersionMax="47" xr10:uidLastSave="{00000000-0000-0000-0000-000000000000}"/>
  <bookViews>
    <workbookView xWindow="-110" yWindow="-110" windowWidth="19420" windowHeight="10300" tabRatio="868" activeTab="6" xr2:uid="{00000000-000D-0000-FFFF-FFFF00000000}"/>
  </bookViews>
  <sheets>
    <sheet name="Cover" sheetId="87" r:id="rId1"/>
    <sheet name="Qual, Excl &amp; Assum" sheetId="95" r:id="rId2"/>
    <sheet name="Documents" sheetId="108" r:id="rId3"/>
    <sheet name="Summary" sheetId="109" r:id="rId4"/>
    <sheet name="Demolition" sheetId="79" r:id="rId5"/>
    <sheet name="Preliminaries" sheetId="97" r:id="rId6"/>
    <sheet name="Details" sheetId="111" r:id="rId7"/>
  </sheets>
  <definedNames>
    <definedName name="_xlnm.Print_Area" localSheetId="0">Cover!$A$1:$L$65</definedName>
    <definedName name="_xlnm.Print_Area" localSheetId="4">Demolition!$A$1:$F$25</definedName>
    <definedName name="_xlnm.Print_Area" localSheetId="5">Preliminaries!$A$1:$F$66</definedName>
    <definedName name="_xlnm.Print_Area" localSheetId="3">Summary!$A$1:$D$44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" i="79" l="1"/>
  <c r="K19" i="79"/>
  <c r="J19" i="79"/>
  <c r="N19" i="79" s="1"/>
  <c r="I19" i="79"/>
  <c r="M19" i="79" s="1"/>
  <c r="L17" i="79"/>
  <c r="K17" i="79"/>
  <c r="J17" i="79"/>
  <c r="N17" i="79" s="1"/>
  <c r="I17" i="79"/>
  <c r="M17" i="79" s="1"/>
  <c r="L15" i="79"/>
  <c r="K15" i="79"/>
  <c r="J15" i="79"/>
  <c r="I15" i="79"/>
  <c r="M15" i="79" s="1"/>
  <c r="L13" i="79"/>
  <c r="K13" i="79"/>
  <c r="J13" i="79"/>
  <c r="I13" i="79"/>
  <c r="M13" i="79" s="1"/>
  <c r="L11" i="79"/>
  <c r="K11" i="79"/>
  <c r="J11" i="79"/>
  <c r="I11" i="79"/>
  <c r="M11" i="79" s="1"/>
  <c r="E11" i="79" l="1"/>
  <c r="F11" i="79" s="1"/>
  <c r="E15" i="79"/>
  <c r="F15" i="79" s="1"/>
  <c r="E19" i="79"/>
  <c r="F19" i="79" s="1"/>
  <c r="E17" i="79"/>
  <c r="F17" i="79" s="1"/>
  <c r="N15" i="79"/>
  <c r="E13" i="79"/>
  <c r="F13" i="79" s="1"/>
  <c r="N13" i="79"/>
  <c r="N11" i="79"/>
  <c r="I21" i="79"/>
  <c r="M21" i="79" s="1"/>
  <c r="J21" i="79"/>
  <c r="K21" i="79"/>
  <c r="L21" i="79"/>
  <c r="E21" i="79" l="1"/>
  <c r="F21" i="79" s="1"/>
  <c r="N21" i="79"/>
  <c r="J9" i="79"/>
  <c r="I9" i="79"/>
  <c r="B2" i="95"/>
  <c r="E9" i="79" l="1"/>
  <c r="M40" i="111" l="1"/>
  <c r="M39" i="111"/>
  <c r="M38" i="111"/>
  <c r="M37" i="111"/>
  <c r="M36" i="111"/>
  <c r="M35" i="111"/>
  <c r="M34" i="111"/>
  <c r="M33" i="111"/>
  <c r="M32" i="111"/>
  <c r="M31" i="111"/>
  <c r="M30" i="111"/>
  <c r="K9" i="111"/>
  <c r="K11" i="111"/>
  <c r="K13" i="111"/>
  <c r="K15" i="111"/>
  <c r="K19" i="111"/>
  <c r="K21" i="111"/>
  <c r="K23" i="111"/>
  <c r="K25" i="111"/>
  <c r="D4" i="111"/>
  <c r="D6" i="111"/>
  <c r="D8" i="111"/>
  <c r="N9" i="79"/>
  <c r="L9" i="79"/>
  <c r="L24" i="79" s="1"/>
  <c r="G7" i="109" s="1"/>
  <c r="M9" i="79"/>
  <c r="M24" i="79" s="1"/>
  <c r="H7" i="109" s="1"/>
  <c r="N8" i="79"/>
  <c r="H32" i="97"/>
  <c r="H34" i="97"/>
  <c r="H35" i="97"/>
  <c r="H36" i="97"/>
  <c r="H37" i="97"/>
  <c r="H38" i="97"/>
  <c r="H39" i="97"/>
  <c r="H40" i="97"/>
  <c r="H41" i="97"/>
  <c r="H42" i="97"/>
  <c r="H43" i="97"/>
  <c r="H44" i="97"/>
  <c r="H45" i="97"/>
  <c r="H46" i="97"/>
  <c r="H47" i="97"/>
  <c r="H48" i="97"/>
  <c r="H51" i="97"/>
  <c r="H52" i="97"/>
  <c r="H53" i="97"/>
  <c r="H54" i="97"/>
  <c r="H55" i="97"/>
  <c r="H56" i="97"/>
  <c r="H57" i="97"/>
  <c r="H58" i="97"/>
  <c r="H59" i="97"/>
  <c r="H60" i="97"/>
  <c r="H61" i="97"/>
  <c r="H62" i="97"/>
  <c r="H63" i="97"/>
  <c r="J23" i="79"/>
  <c r="A11" i="95"/>
  <c r="A12" i="95" s="1"/>
  <c r="A13" i="95" s="1"/>
  <c r="A14" i="95" s="1"/>
  <c r="A15" i="95" s="1"/>
  <c r="A16" i="95" s="1"/>
  <c r="A17" i="95" s="1"/>
  <c r="A18" i="95" s="1"/>
  <c r="B3" i="108"/>
  <c r="B3" i="109" s="1"/>
  <c r="B2" i="108"/>
  <c r="B2" i="109" s="1"/>
  <c r="H64" i="97"/>
  <c r="A64" i="97"/>
  <c r="A63" i="97"/>
  <c r="A62" i="97"/>
  <c r="A61" i="97"/>
  <c r="A60" i="97"/>
  <c r="A59" i="97"/>
  <c r="A58" i="97"/>
  <c r="A57" i="97"/>
  <c r="A56" i="97"/>
  <c r="A55" i="97"/>
  <c r="A54" i="97"/>
  <c r="A53" i="97"/>
  <c r="A52" i="97"/>
  <c r="A51" i="97"/>
  <c r="A48" i="97"/>
  <c r="A47" i="97"/>
  <c r="A46" i="97"/>
  <c r="A45" i="97"/>
  <c r="A44" i="97"/>
  <c r="A43" i="97"/>
  <c r="A42" i="97"/>
  <c r="A41" i="97"/>
  <c r="A40" i="97"/>
  <c r="A39" i="97"/>
  <c r="A38" i="97"/>
  <c r="A37" i="97"/>
  <c r="A36" i="97"/>
  <c r="A35" i="97"/>
  <c r="A34" i="97"/>
  <c r="A30" i="97"/>
  <c r="A28" i="97"/>
  <c r="A26" i="97"/>
  <c r="A24" i="97"/>
  <c r="A22" i="97"/>
  <c r="A20" i="97"/>
  <c r="A18" i="97"/>
  <c r="A16" i="97"/>
  <c r="A14" i="97"/>
  <c r="A12" i="97"/>
  <c r="A23" i="79"/>
  <c r="H19" i="97"/>
  <c r="F19" i="97" s="1"/>
  <c r="A65" i="97"/>
  <c r="H13" i="97"/>
  <c r="F13" i="97" s="1"/>
  <c r="H11" i="97"/>
  <c r="B3" i="95"/>
  <c r="H9" i="97"/>
  <c r="F9" i="97" s="1"/>
  <c r="L5" i="109" a="1"/>
  <c r="B3" i="79" l="1"/>
  <c r="B3" i="97"/>
  <c r="B2" i="97"/>
  <c r="B2" i="79"/>
  <c r="F9" i="79"/>
  <c r="F24" i="79" s="1"/>
  <c r="D7" i="109" s="1"/>
  <c r="N24" i="79"/>
  <c r="I7" i="109" s="1"/>
  <c r="K9" i="79"/>
  <c r="K24" i="79" s="1"/>
  <c r="F7" i="109" s="1"/>
  <c r="L5" i="109"/>
  <c r="K7" i="109" l="1"/>
  <c r="F11" i="97"/>
  <c r="A11" i="97" s="1"/>
  <c r="A13" i="97" s="1"/>
  <c r="G9" i="109" l="1"/>
  <c r="H9" i="109"/>
  <c r="H23" i="97" l="1"/>
  <c r="F23" i="97" s="1"/>
  <c r="H29" i="97" l="1"/>
  <c r="F29" i="97" s="1"/>
  <c r="H27" i="97"/>
  <c r="F27" i="97" s="1"/>
  <c r="C15" i="109" l="1"/>
  <c r="H15" i="97" l="1"/>
  <c r="F15" i="97" s="1"/>
  <c r="H25" i="97"/>
  <c r="F25" i="97" s="1"/>
  <c r="A15" i="97" l="1"/>
  <c r="H21" i="97"/>
  <c r="F21" i="97" s="1"/>
  <c r="H33" i="97"/>
  <c r="F33" i="97" s="1"/>
  <c r="H17" i="97"/>
  <c r="F17" i="97" s="1"/>
  <c r="H31" i="97"/>
  <c r="F31" i="97" s="1"/>
  <c r="A17" i="97" l="1"/>
  <c r="A19" i="97" s="1"/>
  <c r="F65" i="97"/>
  <c r="D11" i="109" s="1"/>
  <c r="A21" i="97" l="1"/>
  <c r="A23" i="97" l="1"/>
  <c r="A25" i="97" s="1"/>
  <c r="A27" i="97" s="1"/>
  <c r="A29" i="97" s="1"/>
  <c r="A31" i="97" s="1"/>
  <c r="A33" i="97" l="1"/>
  <c r="I9" i="109"/>
  <c r="D9" i="109" l="1"/>
  <c r="D13" i="109" s="1"/>
  <c r="K2" i="111" s="1"/>
  <c r="F9" i="109"/>
  <c r="K9" i="109" l="1"/>
  <c r="K4" i="111"/>
  <c r="L19" i="111" l="1"/>
  <c r="L15" i="111"/>
  <c r="L9" i="111"/>
  <c r="L7" i="111"/>
  <c r="L17" i="111"/>
  <c r="L23" i="111"/>
  <c r="L13" i="111"/>
  <c r="L11" i="111"/>
  <c r="L25" i="111"/>
  <c r="L21" i="111"/>
  <c r="K27" i="111" l="1"/>
  <c r="M5" i="11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<sst xmlns="http://schemas.openxmlformats.org/spreadsheetml/2006/main" count="206" uniqueCount="158">
  <si>
    <t>Total</t>
  </si>
  <si>
    <t>Rate</t>
  </si>
  <si>
    <t>Unit</t>
  </si>
  <si>
    <t>Description</t>
  </si>
  <si>
    <t>FOR</t>
  </si>
  <si>
    <t>QUALIFICATIONS, ASSUMPTIONS &amp; EXCLUSIONS:</t>
  </si>
  <si>
    <t>Qualifications:-</t>
  </si>
  <si>
    <t>The following assumptions have been made in drawing up the costs:-</t>
  </si>
  <si>
    <t>Quantity</t>
  </si>
  <si>
    <t>Preliminaries</t>
  </si>
  <si>
    <t>m2</t>
  </si>
  <si>
    <t>item</t>
  </si>
  <si>
    <t>no.</t>
  </si>
  <si>
    <t>Demolition</t>
  </si>
  <si>
    <t>ESTIMATE</t>
  </si>
  <si>
    <t>Pre-start meeting and site investigation will be required before commencement on site</t>
  </si>
  <si>
    <t>Site inspections to be carried out, this may cause additions/omissions to the tender documents</t>
  </si>
  <si>
    <t>Labour</t>
  </si>
  <si>
    <t>Materials</t>
  </si>
  <si>
    <t>Plant</t>
  </si>
  <si>
    <t>Scaffolding and safe stands</t>
  </si>
  <si>
    <t>Welfare facilities</t>
  </si>
  <si>
    <t>Small plant and tools</t>
  </si>
  <si>
    <t>Protection</t>
  </si>
  <si>
    <t>Temporary supplies</t>
  </si>
  <si>
    <t>Lifting and propping</t>
  </si>
  <si>
    <t>Rubbish removal; skips</t>
  </si>
  <si>
    <t>Item</t>
  </si>
  <si>
    <t>Health &amp; safety</t>
  </si>
  <si>
    <t>Insurance</t>
  </si>
  <si>
    <t>No level surveys have been provided so all excavation quantities are provisional</t>
  </si>
  <si>
    <t>Prices exclude VAT</t>
  </si>
  <si>
    <t>Any items not mentioned within this estimate have been specifically excluded and will be subject to further costs</t>
  </si>
  <si>
    <t xml:space="preserve">Drainage works are provisional sum as a full site survey will be required </t>
  </si>
  <si>
    <t>Connection into existing drainage is provisional sum</t>
  </si>
  <si>
    <t>Making good areas are subject to re-measure</t>
  </si>
  <si>
    <t>All M&amp;E is assumed and to be confirmed by client and specialist (Provisional Sum)</t>
  </si>
  <si>
    <t>All excavations are machine dug, we have not allowed for hand excavation</t>
  </si>
  <si>
    <t>Skips and rubbish removal are provisional quantity and are subject to re-measure</t>
  </si>
  <si>
    <t>Site setup</t>
  </si>
  <si>
    <t>All external works are provisional</t>
  </si>
  <si>
    <t>All finishes have been assumed therefore they are provisional</t>
  </si>
  <si>
    <t>Cleaning (no allowance for sparkle clean)</t>
  </si>
  <si>
    <t>MARKUP</t>
  </si>
  <si>
    <t>Range 1</t>
  </si>
  <si>
    <t>Yes</t>
  </si>
  <si>
    <t xml:space="preserve">Range 2 </t>
  </si>
  <si>
    <t>Range 3</t>
  </si>
  <si>
    <t>Range 4</t>
  </si>
  <si>
    <t>Range 5</t>
  </si>
  <si>
    <t>Range 6</t>
  </si>
  <si>
    <t>Range 7</t>
  </si>
  <si>
    <t>Range 8</t>
  </si>
  <si>
    <t>Range 9</t>
  </si>
  <si>
    <t xml:space="preserve">Range 10 - Over </t>
  </si>
  <si>
    <t>No</t>
  </si>
  <si>
    <t xml:space="preserve">Provisional sums and PC Sums mentioned within the estimate are subject to re-measure and re-price </t>
  </si>
  <si>
    <t>All quantities are re-measurable and used for indicative purposes only and are subject to re-measure once the project has commenced</t>
  </si>
  <si>
    <t>We have assumed free unfettered access and normal working hours to the site</t>
  </si>
  <si>
    <t xml:space="preserve">There may be some items where alternative specification is used and these may differ to the specification provided </t>
  </si>
  <si>
    <t>Sub Total</t>
  </si>
  <si>
    <t>INFORMATION USED</t>
  </si>
  <si>
    <t>Building insurance</t>
  </si>
  <si>
    <t>Utility and council tax bills</t>
  </si>
  <si>
    <t>Party Wall costs and complying with conditions</t>
  </si>
  <si>
    <t>Building control and costs</t>
  </si>
  <si>
    <t xml:space="preserve">Structural engineers' and building regulation details </t>
  </si>
  <si>
    <t>Any items noted as install only are provisional sums, the install price is subject to change following specification being provided</t>
  </si>
  <si>
    <t>Any items noted as client supply, the client will supply any adhesives or sundries required to get the works complete</t>
  </si>
  <si>
    <t>All electrical points are PC Sum to supply until specification is provided</t>
  </si>
  <si>
    <t>No allowance has been made in this estimate for the following:</t>
  </si>
  <si>
    <t xml:space="preserve">Professional fees </t>
  </si>
  <si>
    <t>Price and design risk</t>
  </si>
  <si>
    <t>Inflation beyond the financial quarter of the date mentioned in this estimate</t>
  </si>
  <si>
    <t>Contaminated ground, high water table, obstructions or build over agreements (services or drainage diversions)</t>
  </si>
  <si>
    <t>Alterations or upgrades for incoming supplies or trenches</t>
  </si>
  <si>
    <t>Tin hat (temporary roof) to the scaffolding</t>
  </si>
  <si>
    <t>Bespoke joinery</t>
  </si>
  <si>
    <t xml:space="preserve">SUMMARY </t>
  </si>
  <si>
    <t>SUB TOTAL</t>
  </si>
  <si>
    <t>TOTAL COST (EXCLUDING VAT)</t>
  </si>
  <si>
    <t>Anticipated Number of Weeks</t>
  </si>
  <si>
    <t>Weeks</t>
  </si>
  <si>
    <t>RATES</t>
  </si>
  <si>
    <t>TOTALS</t>
  </si>
  <si>
    <t>LABOUR</t>
  </si>
  <si>
    <t>MATERIALS</t>
  </si>
  <si>
    <t>Check</t>
  </si>
  <si>
    <t>Contractors Overheads</t>
  </si>
  <si>
    <t>Markup</t>
  </si>
  <si>
    <t>Calculation</t>
  </si>
  <si>
    <t>Temporary works</t>
  </si>
  <si>
    <t>Skip permits or parking permits</t>
  </si>
  <si>
    <t>The information used in the preparation of this estimate are as listed below:</t>
  </si>
  <si>
    <t>The following items are to be organised and paid for by the client and are excluded from the total cost:</t>
  </si>
  <si>
    <t>All M&amp;E is provisional sum (as no detailed design has been provided) and a detailed design will be required in order to finalise costs</t>
  </si>
  <si>
    <t>The prices are valid for 8 weeks and we assume that works will commence within 12 weeks from the date of this estimate</t>
  </si>
  <si>
    <t>Topographical surveys</t>
  </si>
  <si>
    <t>CCTV drainage surveys</t>
  </si>
  <si>
    <t>Asbestos surveys</t>
  </si>
  <si>
    <t>Specialist surveys</t>
  </si>
  <si>
    <t>All decoration is assumed mid range paint supply, prices do not cover premium paints</t>
  </si>
  <si>
    <t>Floor finishes apart from the ones specified</t>
  </si>
  <si>
    <t>Moving or altering existing services running over or under the site</t>
  </si>
  <si>
    <t>Changes to drawings, design or specification which deviate from the information used as stated below may be subject to further cost</t>
  </si>
  <si>
    <t>Site accommodation</t>
  </si>
  <si>
    <t>Calculation Total</t>
  </si>
  <si>
    <t>Factor</t>
  </si>
  <si>
    <t>Bricklayer</t>
  </si>
  <si>
    <t>Roofer</t>
  </si>
  <si>
    <t>Tiler</t>
  </si>
  <si>
    <t>Carpenter</t>
  </si>
  <si>
    <t>Plasterer</t>
  </si>
  <si>
    <t>Labourer</t>
  </si>
  <si>
    <t>Decorator</t>
  </si>
  <si>
    <t>Plumber</t>
  </si>
  <si>
    <t>Electrician</t>
  </si>
  <si>
    <t>L Markup</t>
  </si>
  <si>
    <t>M Markup</t>
  </si>
  <si>
    <t>L MARKUP</t>
  </si>
  <si>
    <t>M MARKUP</t>
  </si>
  <si>
    <t>General Trade</t>
  </si>
  <si>
    <t>Total Inc Prelims</t>
  </si>
  <si>
    <t>Contractors Markup - Labour</t>
  </si>
  <si>
    <t>Contractors Markup - Materials</t>
  </si>
  <si>
    <t>Trades - Day Rates</t>
  </si>
  <si>
    <t>Document reference:</t>
  </si>
  <si>
    <t>Groundworker</t>
  </si>
  <si>
    <t>Client Day Rate £</t>
  </si>
  <si>
    <t>HR91-02-1001</t>
  </si>
  <si>
    <t>HR91-02-1002</t>
  </si>
  <si>
    <t>HR91-02-1003</t>
  </si>
  <si>
    <t>HR91-02-1004</t>
  </si>
  <si>
    <t>HR91-02-1005</t>
  </si>
  <si>
    <t>PHOTOS</t>
  </si>
  <si>
    <t>Internal foundations</t>
  </si>
  <si>
    <t>Due to a lack of details and specification all item have been assumed and to be confirmed</t>
  </si>
  <si>
    <t>Supply of windows, doors and rooflight</t>
  </si>
  <si>
    <t>Supply of internal doors &amp; ironmongery</t>
  </si>
  <si>
    <t>Supply of skirting and architraves</t>
  </si>
  <si>
    <t>Structural timberwork and steelwork is provisional sum due to the lack of details</t>
  </si>
  <si>
    <t>All internal wall build up has been assumed and to be confirmed</t>
  </si>
  <si>
    <t xml:space="preserve">A/C </t>
  </si>
  <si>
    <t>Management</t>
  </si>
  <si>
    <t>Front Porch To Be Demolished Including Doors &amp; Floor Slab Grubbed Out</t>
  </si>
  <si>
    <t>Existing Wall To Be Removed</t>
  </si>
  <si>
    <t>Existing Door To be Removed</t>
  </si>
  <si>
    <t>Existing Window To Be Removed</t>
  </si>
  <si>
    <t>Existing Bay Window To Be Removed</t>
  </si>
  <si>
    <t>Existing Chimney Breasts To be Removed</t>
  </si>
  <si>
    <t>PROPOSED TWO STOREY REAR EXTENSION</t>
  </si>
  <si>
    <t>Demolish off Existing House Plumbing, Boiler, Radiators &amp; Underfloor Heating All Areas, Electrics, Lighting Power Points Smart Home Cameras etc</t>
  </si>
  <si>
    <t>PROJECT: ROOFING SAMPLE</t>
  </si>
  <si>
    <t xml:space="preserve">DATE: </t>
  </si>
  <si>
    <t>Sum</t>
  </si>
  <si>
    <t>Average</t>
  </si>
  <si>
    <t>Running Total</t>
  </si>
  <si>
    <t>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</si>
</sst>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5" formatCode="_(&quot;£&quot;* #,##0.00_);_(&quot;£&quot;* \(#,##0.00\);_(&quot;£&quot;* &quot;-&quot;??_);_(@_)"/>
    <numFmt numFmtId="166" formatCode="&quot;£&quot;#,##0.00"/>
    <numFmt numFmtId="167" formatCode="\ * #,##0.00\ ;&quot;-&quot;* #,##0.00\ ;\ * &quot;-&quot;??\ "/>
    <numFmt numFmtId="168" formatCode="0.000"/>
  </numFmts>
  <fonts count="5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indexed="36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0"/>
      <color rgb="FF0000FF"/>
      <name val="Arial"/>
      <family val="2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4"/>
      <color theme="1"/>
      <name val="Calibri"/>
      <family val="2"/>
      <scheme val="minor"/>
    </font>
    <font>
      <b/>
      <sz val="14"/>
      <color theme="0"/>
      <name val="Arial"/>
      <family val="2"/>
    </font>
    <font>
      <sz val="14"/>
      <name val="Arial"/>
      <family val="2"/>
    </font>
    <font>
      <b/>
      <sz val="12"/>
      <color indexed="8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color indexed="8"/>
      <name val="Calibri"/>
      <family val="2"/>
      <scheme val="minor"/>
    </font>
    <font>
      <sz val="14"/>
      <name val="Calibri"/>
      <family val="2"/>
      <scheme val="minor"/>
    </font>
    <font>
      <sz val="14"/>
      <name val="Arial Bold"/>
    </font>
    <font>
      <b/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</font>
    <font>
      <sz val="12"/>
      <name val="Calibri"/>
      <family val="2"/>
    </font>
    <font>
      <sz val="12"/>
      <color indexed="8"/>
      <name val="Calibri"/>
      <family val="2"/>
    </font>
    <font>
      <b/>
      <sz val="12"/>
      <name val="Calibri"/>
      <family val="2"/>
    </font>
    <font>
      <u/>
      <sz val="14"/>
      <name val="Calibri"/>
      <family val="2"/>
      <scheme val="minor"/>
    </font>
    <font>
      <b/>
      <u/>
      <sz val="12"/>
      <color indexed="8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indexed="9"/>
      <name val="Calibri"/>
      <family val="2"/>
    </font>
    <font>
      <sz val="16"/>
      <name val="Calibri"/>
      <family val="2"/>
      <scheme val="minor"/>
    </font>
    <font>
      <b/>
      <u/>
      <sz val="16"/>
      <name val="Calibri"/>
      <family val="2"/>
      <scheme val="minor"/>
    </font>
    <font>
      <u/>
      <sz val="12"/>
      <name val="Calibri"/>
      <family val="2"/>
      <scheme val="minor"/>
    </font>
    <font>
      <b/>
      <sz val="14"/>
      <name val="Calibri"/>
      <family val="2"/>
    </font>
    <font>
      <sz val="12"/>
      <color theme="0" tint="-4.9989318521683403E-2"/>
      <name val="Calibri"/>
      <family val="2"/>
    </font>
    <font>
      <b/>
      <sz val="12"/>
      <color theme="0" tint="-4.9989318521683403E-2"/>
      <name val="Calibri"/>
      <family val="2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0000"/>
      <name val="Calibri"/>
      <family val="2"/>
    </font>
    <font>
      <sz val="14"/>
      <color theme="0" tint="-0.249977111117893"/>
      <name val="Calibri"/>
      <family val="2"/>
      <scheme val="minor"/>
    </font>
    <font>
      <sz val="12"/>
      <color theme="0" tint="-0.249977111117893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9">
    <xf numFmtId="0" fontId="0" fillId="0" borderId="0"/>
    <xf numFmtId="43" fontId="1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29" fillId="0" borderId="0" applyNumberFormat="0" applyFill="0" applyBorder="0" applyAlignment="0" applyProtection="0"/>
    <xf numFmtId="0" fontId="1" fillId="0" borderId="0"/>
  </cellStyleXfs>
  <cellXfs count="286">
    <xf numFmtId="0" fontId="0" fillId="0" borderId="0" xfId="0"/>
    <xf numFmtId="0" fontId="1" fillId="0" borderId="0" xfId="3"/>
    <xf numFmtId="0" fontId="1" fillId="0" borderId="0" xfId="3" applyAlignment="1">
      <alignment wrapText="1"/>
    </xf>
    <xf numFmtId="0" fontId="8" fillId="0" borderId="0" xfId="0" applyFont="1"/>
    <xf numFmtId="0" fontId="1" fillId="0" borderId="1" xfId="6" applyBorder="1"/>
    <xf numFmtId="0" fontId="1" fillId="0" borderId="2" xfId="6" applyBorder="1"/>
    <xf numFmtId="0" fontId="1" fillId="0" borderId="3" xfId="6" applyBorder="1"/>
    <xf numFmtId="0" fontId="1" fillId="0" borderId="0" xfId="6"/>
    <xf numFmtId="0" fontId="1" fillId="0" borderId="8" xfId="6" applyBorder="1"/>
    <xf numFmtId="0" fontId="3" fillId="0" borderId="0" xfId="6" applyFont="1"/>
    <xf numFmtId="0" fontId="1" fillId="0" borderId="7" xfId="6" applyBorder="1"/>
    <xf numFmtId="0" fontId="12" fillId="0" borderId="0" xfId="6" applyFont="1"/>
    <xf numFmtId="0" fontId="1" fillId="0" borderId="4" xfId="6" applyBorder="1"/>
    <xf numFmtId="0" fontId="12" fillId="0" borderId="5" xfId="6" applyFont="1" applyBorder="1"/>
    <xf numFmtId="0" fontId="1" fillId="0" borderId="6" xfId="6" applyBorder="1"/>
    <xf numFmtId="0" fontId="13" fillId="0" borderId="8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9" fillId="0" borderId="0" xfId="0" applyFont="1"/>
    <xf numFmtId="0" fontId="5" fillId="0" borderId="0" xfId="6" applyFont="1" applyAlignment="1">
      <alignment horizontal="center" vertical="center" wrapText="1"/>
    </xf>
    <xf numFmtId="0" fontId="4" fillId="0" borderId="0" xfId="6" applyFont="1"/>
    <xf numFmtId="166" fontId="13" fillId="0" borderId="0" xfId="0" applyNumberFormat="1" applyFont="1" applyAlignment="1">
      <alignment horizontal="center"/>
    </xf>
    <xf numFmtId="0" fontId="13" fillId="0" borderId="0" xfId="0" applyFont="1"/>
    <xf numFmtId="0" fontId="15" fillId="0" borderId="0" xfId="0" applyFont="1"/>
    <xf numFmtId="0" fontId="13" fillId="0" borderId="2" xfId="0" applyFont="1" applyBorder="1"/>
    <xf numFmtId="0" fontId="13" fillId="0" borderId="2" xfId="0" applyFont="1" applyBorder="1" applyAlignment="1">
      <alignment horizontal="center"/>
    </xf>
    <xf numFmtId="0" fontId="13" fillId="0" borderId="3" xfId="0" applyFont="1" applyBorder="1" applyAlignment="1">
      <alignment horizontal="center"/>
    </xf>
    <xf numFmtId="0" fontId="13" fillId="0" borderId="7" xfId="0" applyFont="1" applyBorder="1" applyAlignment="1">
      <alignment horizontal="center"/>
    </xf>
    <xf numFmtId="0" fontId="13" fillId="0" borderId="7" xfId="0" applyFont="1" applyBorder="1"/>
    <xf numFmtId="1" fontId="13" fillId="0" borderId="0" xfId="0" applyNumberFormat="1" applyFont="1" applyAlignment="1">
      <alignment horizontal="center"/>
    </xf>
    <xf numFmtId="0" fontId="13" fillId="0" borderId="1" xfId="0" applyFont="1" applyBorder="1" applyAlignment="1">
      <alignment horizontal="center"/>
    </xf>
    <xf numFmtId="1" fontId="13" fillId="0" borderId="2" xfId="0" applyNumberFormat="1" applyFont="1" applyBorder="1" applyAlignment="1">
      <alignment horizontal="center"/>
    </xf>
    <xf numFmtId="2" fontId="13" fillId="0" borderId="2" xfId="0" applyNumberFormat="1" applyFont="1" applyBorder="1" applyAlignment="1">
      <alignment horizontal="center"/>
    </xf>
    <xf numFmtId="2" fontId="13" fillId="0" borderId="0" xfId="0" applyNumberFormat="1" applyFont="1" applyAlignment="1">
      <alignment horizontal="center"/>
    </xf>
    <xf numFmtId="166" fontId="13" fillId="0" borderId="2" xfId="0" applyNumberFormat="1" applyFont="1" applyBorder="1" applyAlignment="1">
      <alignment horizontal="center"/>
    </xf>
    <xf numFmtId="166" fontId="13" fillId="0" borderId="3" xfId="0" applyNumberFormat="1" applyFont="1" applyBorder="1" applyAlignment="1">
      <alignment horizontal="center"/>
    </xf>
    <xf numFmtId="166" fontId="13" fillId="0" borderId="7" xfId="0" applyNumberFormat="1" applyFont="1" applyBorder="1" applyAlignment="1">
      <alignment horizontal="center"/>
    </xf>
    <xf numFmtId="166" fontId="13" fillId="0" borderId="0" xfId="0" applyNumberFormat="1" applyFont="1"/>
    <xf numFmtId="166" fontId="13" fillId="0" borderId="7" xfId="0" applyNumberFormat="1" applyFont="1" applyBorder="1"/>
    <xf numFmtId="0" fontId="16" fillId="0" borderId="0" xfId="0" applyFont="1"/>
    <xf numFmtId="0" fontId="17" fillId="0" borderId="0" xfId="0" applyFont="1"/>
    <xf numFmtId="0" fontId="14" fillId="0" borderId="0" xfId="3" applyFont="1"/>
    <xf numFmtId="0" fontId="14" fillId="0" borderId="0" xfId="3" applyFont="1" applyAlignment="1">
      <alignment wrapText="1"/>
    </xf>
    <xf numFmtId="0" fontId="6" fillId="0" borderId="0" xfId="3" applyFont="1"/>
    <xf numFmtId="0" fontId="14" fillId="0" borderId="0" xfId="3" applyFont="1" applyAlignment="1">
      <alignment horizontal="right"/>
    </xf>
    <xf numFmtId="0" fontId="14" fillId="0" borderId="0" xfId="0" applyFont="1" applyAlignment="1">
      <alignment wrapText="1"/>
    </xf>
    <xf numFmtId="0" fontId="14" fillId="0" borderId="0" xfId="3" applyFont="1" applyAlignment="1">
      <alignment horizontal="left" wrapText="1"/>
    </xf>
    <xf numFmtId="0" fontId="14" fillId="0" borderId="0" xfId="0" applyFont="1" applyAlignment="1">
      <alignment horizontal="left" wrapText="1"/>
    </xf>
    <xf numFmtId="0" fontId="14" fillId="0" borderId="0" xfId="3" quotePrefix="1" applyFont="1" applyAlignment="1">
      <alignment wrapText="1"/>
    </xf>
    <xf numFmtId="166" fontId="16" fillId="0" borderId="0" xfId="0" applyNumberFormat="1" applyFont="1" applyAlignment="1">
      <alignment horizontal="center"/>
    </xf>
    <xf numFmtId="0" fontId="16" fillId="0" borderId="8" xfId="0" applyFont="1" applyBorder="1" applyAlignment="1">
      <alignment horizontal="center"/>
    </xf>
    <xf numFmtId="2" fontId="16" fillId="0" borderId="4" xfId="0" applyNumberFormat="1" applyFont="1" applyBorder="1" applyAlignment="1">
      <alignment horizontal="center"/>
    </xf>
    <xf numFmtId="0" fontId="16" fillId="0" borderId="0" xfId="0" applyFont="1" applyAlignment="1">
      <alignment horizontal="center"/>
    </xf>
    <xf numFmtId="1" fontId="16" fillId="0" borderId="0" xfId="0" applyNumberFormat="1" applyFont="1" applyAlignment="1">
      <alignment horizontal="center"/>
    </xf>
    <xf numFmtId="17" fontId="8" fillId="0" borderId="0" xfId="0" applyNumberFormat="1" applyFont="1"/>
    <xf numFmtId="166" fontId="8" fillId="0" borderId="0" xfId="0" applyNumberFormat="1" applyFont="1" applyAlignment="1">
      <alignment horizontal="center"/>
    </xf>
    <xf numFmtId="0" fontId="13" fillId="0" borderId="0" xfId="0" applyFont="1" applyAlignment="1">
      <alignment horizontal="left"/>
    </xf>
    <xf numFmtId="0" fontId="1" fillId="0" borderId="0" xfId="6" applyAlignment="1">
      <alignment vertical="center"/>
    </xf>
    <xf numFmtId="0" fontId="13" fillId="0" borderId="0" xfId="0" applyFont="1" applyAlignment="1">
      <alignment vertical="center"/>
    </xf>
    <xf numFmtId="166" fontId="16" fillId="0" borderId="8" xfId="0" applyNumberFormat="1" applyFont="1" applyBorder="1" applyAlignment="1">
      <alignment horizontal="center"/>
    </xf>
    <xf numFmtId="4" fontId="16" fillId="0" borderId="0" xfId="0" applyNumberFormat="1" applyFont="1" applyAlignment="1">
      <alignment horizontal="center"/>
    </xf>
    <xf numFmtId="0" fontId="17" fillId="0" borderId="0" xfId="0" applyFont="1" applyAlignment="1">
      <alignment horizontal="center"/>
    </xf>
    <xf numFmtId="166" fontId="17" fillId="0" borderId="0" xfId="0" applyNumberFormat="1" applyFont="1" applyAlignment="1">
      <alignment horizontal="center"/>
    </xf>
    <xf numFmtId="4" fontId="16" fillId="0" borderId="5" xfId="0" applyNumberFormat="1" applyFont="1" applyBorder="1" applyAlignment="1">
      <alignment horizontal="center"/>
    </xf>
    <xf numFmtId="166" fontId="16" fillId="0" borderId="0" xfId="0" applyNumberFormat="1" applyFont="1"/>
    <xf numFmtId="166" fontId="16" fillId="0" borderId="5" xfId="0" applyNumberFormat="1" applyFont="1" applyBorder="1" applyAlignment="1">
      <alignment horizontal="center"/>
    </xf>
    <xf numFmtId="166" fontId="16" fillId="0" borderId="4" xfId="0" applyNumberFormat="1" applyFont="1" applyBorder="1" applyAlignment="1">
      <alignment horizontal="center"/>
    </xf>
    <xf numFmtId="166" fontId="16" fillId="0" borderId="6" xfId="0" applyNumberFormat="1" applyFont="1" applyBorder="1" applyAlignment="1">
      <alignment horizontal="center"/>
    </xf>
    <xf numFmtId="2" fontId="21" fillId="0" borderId="0" xfId="0" applyNumberFormat="1" applyFont="1" applyAlignment="1">
      <alignment horizontal="center"/>
    </xf>
    <xf numFmtId="166" fontId="14" fillId="0" borderId="0" xfId="0" applyNumberFormat="1" applyFont="1" applyAlignment="1">
      <alignment horizontal="center"/>
    </xf>
    <xf numFmtId="0" fontId="14" fillId="0" borderId="0" xfId="0" applyFont="1" applyAlignment="1">
      <alignment horizontal="center"/>
    </xf>
    <xf numFmtId="0" fontId="23" fillId="0" borderId="8" xfId="0" applyFont="1" applyBorder="1" applyAlignment="1">
      <alignment horizontal="center"/>
    </xf>
    <xf numFmtId="0" fontId="27" fillId="0" borderId="0" xfId="0" applyFont="1"/>
    <xf numFmtId="2" fontId="13" fillId="0" borderId="0" xfId="0" applyNumberFormat="1" applyFont="1" applyAlignment="1">
      <alignment horizontal="left"/>
    </xf>
    <xf numFmtId="2" fontId="29" fillId="0" borderId="0" xfId="7" applyNumberFormat="1" applyFill="1" applyAlignment="1">
      <alignment horizontal="left"/>
    </xf>
    <xf numFmtId="2" fontId="32" fillId="0" borderId="0" xfId="6" applyNumberFormat="1" applyFont="1" applyAlignment="1">
      <alignment horizontal="center"/>
    </xf>
    <xf numFmtId="166" fontId="32" fillId="0" borderId="7" xfId="6" applyNumberFormat="1" applyFont="1" applyBorder="1" applyAlignment="1">
      <alignment horizontal="center"/>
    </xf>
    <xf numFmtId="166" fontId="32" fillId="0" borderId="6" xfId="6" applyNumberFormat="1" applyFont="1" applyBorder="1" applyAlignment="1">
      <alignment horizontal="center"/>
    </xf>
    <xf numFmtId="166" fontId="32" fillId="0" borderId="0" xfId="6" applyNumberFormat="1" applyFont="1"/>
    <xf numFmtId="0" fontId="32" fillId="0" borderId="0" xfId="6" applyFont="1"/>
    <xf numFmtId="166" fontId="32" fillId="0" borderId="0" xfId="6" applyNumberFormat="1" applyFont="1" applyAlignment="1">
      <alignment horizontal="center"/>
    </xf>
    <xf numFmtId="0" fontId="14" fillId="0" borderId="0" xfId="3" applyFont="1" applyAlignment="1">
      <alignment horizontal="center" vertical="top"/>
    </xf>
    <xf numFmtId="0" fontId="13" fillId="0" borderId="0" xfId="0" applyFont="1" applyAlignment="1">
      <alignment wrapText="1"/>
    </xf>
    <xf numFmtId="0" fontId="14" fillId="0" borderId="0" xfId="3" applyFont="1" applyAlignment="1">
      <alignment horizontal="center" vertical="center"/>
    </xf>
    <xf numFmtId="2" fontId="14" fillId="0" borderId="0" xfId="3" applyNumberFormat="1" applyFont="1" applyAlignment="1">
      <alignment horizontal="center" vertical="top"/>
    </xf>
    <xf numFmtId="0" fontId="1" fillId="0" borderId="0" xfId="3" applyAlignment="1">
      <alignment vertical="center"/>
    </xf>
    <xf numFmtId="2" fontId="14" fillId="0" borderId="0" xfId="3" applyNumberFormat="1" applyFont="1" applyAlignment="1">
      <alignment horizontal="center" vertical="center"/>
    </xf>
    <xf numFmtId="0" fontId="24" fillId="0" borderId="0" xfId="3" applyFont="1"/>
    <xf numFmtId="0" fontId="35" fillId="0" borderId="0" xfId="3" applyFont="1" applyAlignment="1">
      <alignment wrapText="1"/>
    </xf>
    <xf numFmtId="0" fontId="30" fillId="2" borderId="9" xfId="3" applyFont="1" applyFill="1" applyBorder="1" applyAlignment="1">
      <alignment vertical="center" wrapText="1"/>
    </xf>
    <xf numFmtId="0" fontId="30" fillId="2" borderId="11" xfId="3" applyFont="1" applyFill="1" applyBorder="1" applyAlignment="1">
      <alignment vertical="center" wrapText="1"/>
    </xf>
    <xf numFmtId="168" fontId="14" fillId="0" borderId="0" xfId="3" applyNumberFormat="1" applyFont="1" applyAlignment="1">
      <alignment horizontal="left" wrapText="1"/>
    </xf>
    <xf numFmtId="17" fontId="17" fillId="0" borderId="0" xfId="0" applyNumberFormat="1" applyFont="1"/>
    <xf numFmtId="0" fontId="17" fillId="2" borderId="9" xfId="3" applyFont="1" applyFill="1" applyBorder="1" applyAlignment="1">
      <alignment horizontal="center" vertical="center" wrapText="1"/>
    </xf>
    <xf numFmtId="0" fontId="17" fillId="2" borderId="11" xfId="3" applyFont="1" applyFill="1" applyBorder="1" applyAlignment="1">
      <alignment vertical="center" wrapText="1"/>
    </xf>
    <xf numFmtId="0" fontId="14" fillId="0" borderId="0" xfId="3" applyFont="1" applyAlignment="1">
      <alignment horizontal="center"/>
    </xf>
    <xf numFmtId="2" fontId="14" fillId="0" borderId="0" xfId="3" applyNumberFormat="1" applyFont="1" applyAlignment="1">
      <alignment horizontal="center"/>
    </xf>
    <xf numFmtId="0" fontId="14" fillId="0" borderId="0" xfId="8" applyFont="1"/>
    <xf numFmtId="0" fontId="36" fillId="0" borderId="0" xfId="6" applyFont="1"/>
    <xf numFmtId="0" fontId="37" fillId="0" borderId="0" xfId="0" applyFont="1"/>
    <xf numFmtId="0" fontId="34" fillId="2" borderId="10" xfId="6" applyFont="1" applyFill="1" applyBorder="1" applyAlignment="1">
      <alignment horizontal="center" vertical="center"/>
    </xf>
    <xf numFmtId="0" fontId="34" fillId="2" borderId="11" xfId="6" applyFont="1" applyFill="1" applyBorder="1" applyAlignment="1">
      <alignment horizontal="center" vertical="center"/>
    </xf>
    <xf numFmtId="0" fontId="38" fillId="0" borderId="8" xfId="0" applyFont="1" applyBorder="1" applyAlignment="1">
      <alignment horizontal="left" indent="2"/>
    </xf>
    <xf numFmtId="0" fontId="34" fillId="2" borderId="9" xfId="6" applyFont="1" applyFill="1" applyBorder="1" applyAlignment="1">
      <alignment vertical="center"/>
    </xf>
    <xf numFmtId="2" fontId="34" fillId="2" borderId="10" xfId="6" applyNumberFormat="1" applyFont="1" applyFill="1" applyBorder="1" applyAlignment="1">
      <alignment horizontal="center" vertical="center"/>
    </xf>
    <xf numFmtId="166" fontId="34" fillId="2" borderId="11" xfId="1" applyNumberFormat="1" applyFont="1" applyFill="1" applyBorder="1" applyAlignment="1">
      <alignment horizontal="center" vertical="center"/>
    </xf>
    <xf numFmtId="166" fontId="32" fillId="0" borderId="0" xfId="6" applyNumberFormat="1" applyFont="1" applyAlignment="1">
      <alignment horizontal="center" vertical="center"/>
    </xf>
    <xf numFmtId="0" fontId="32" fillId="0" borderId="0" xfId="6" applyFont="1" applyAlignment="1">
      <alignment vertical="center"/>
    </xf>
    <xf numFmtId="0" fontId="32" fillId="0" borderId="8" xfId="6" applyFont="1" applyBorder="1"/>
    <xf numFmtId="166" fontId="33" fillId="0" borderId="7" xfId="1" applyNumberFormat="1" applyFont="1" applyBorder="1" applyAlignment="1">
      <alignment horizontal="center"/>
    </xf>
    <xf numFmtId="10" fontId="32" fillId="0" borderId="0" xfId="6" applyNumberFormat="1" applyFont="1" applyAlignment="1">
      <alignment horizontal="center"/>
    </xf>
    <xf numFmtId="0" fontId="34" fillId="2" borderId="9" xfId="6" applyFont="1" applyFill="1" applyBorder="1" applyAlignment="1">
      <alignment vertical="center" wrapText="1"/>
    </xf>
    <xf numFmtId="0" fontId="34" fillId="0" borderId="1" xfId="6" applyFont="1" applyBorder="1" applyAlignment="1">
      <alignment vertical="center" wrapText="1"/>
    </xf>
    <xf numFmtId="2" fontId="34" fillId="0" borderId="2" xfId="6" applyNumberFormat="1" applyFont="1" applyBorder="1" applyAlignment="1">
      <alignment horizontal="center" vertical="center"/>
    </xf>
    <xf numFmtId="166" fontId="34" fillId="0" borderId="3" xfId="1" applyNumberFormat="1" applyFont="1" applyFill="1" applyBorder="1" applyAlignment="1">
      <alignment horizontal="center" vertical="center"/>
    </xf>
    <xf numFmtId="0" fontId="32" fillId="0" borderId="8" xfId="6" applyFont="1" applyBorder="1" applyAlignment="1">
      <alignment horizontal="left" vertical="center" wrapText="1" indent="2"/>
    </xf>
    <xf numFmtId="2" fontId="32" fillId="0" borderId="0" xfId="6" applyNumberFormat="1" applyFont="1" applyAlignment="1">
      <alignment horizontal="center" vertical="center"/>
    </xf>
    <xf numFmtId="166" fontId="32" fillId="0" borderId="7" xfId="1" applyNumberFormat="1" applyFont="1" applyFill="1" applyBorder="1" applyAlignment="1">
      <alignment horizontal="center" vertical="center"/>
    </xf>
    <xf numFmtId="0" fontId="32" fillId="0" borderId="4" xfId="6" applyFont="1" applyBorder="1"/>
    <xf numFmtId="2" fontId="32" fillId="0" borderId="5" xfId="6" applyNumberFormat="1" applyFont="1" applyBorder="1" applyAlignment="1">
      <alignment horizontal="center"/>
    </xf>
    <xf numFmtId="0" fontId="32" fillId="0" borderId="0" xfId="6" applyFont="1" applyAlignment="1">
      <alignment horizontal="left" wrapText="1"/>
    </xf>
    <xf numFmtId="2" fontId="32" fillId="0" borderId="0" xfId="1" applyNumberFormat="1" applyFont="1" applyFill="1" applyBorder="1" applyAlignment="1">
      <alignment horizontal="center"/>
    </xf>
    <xf numFmtId="166" fontId="32" fillId="0" borderId="0" xfId="1" applyNumberFormat="1" applyFont="1" applyFill="1" applyBorder="1" applyAlignment="1">
      <alignment horizontal="center"/>
    </xf>
    <xf numFmtId="0" fontId="32" fillId="0" borderId="0" xfId="6" applyFont="1" applyAlignment="1">
      <alignment wrapText="1"/>
    </xf>
    <xf numFmtId="0" fontId="39" fillId="0" borderId="0" xfId="6" applyFont="1" applyAlignment="1">
      <alignment wrapText="1"/>
    </xf>
    <xf numFmtId="2" fontId="39" fillId="0" borderId="0" xfId="6" applyNumberFormat="1" applyFont="1" applyAlignment="1">
      <alignment horizontal="center" wrapText="1"/>
    </xf>
    <xf numFmtId="166" fontId="39" fillId="0" borderId="0" xfId="1" applyNumberFormat="1" applyFont="1" applyFill="1" applyBorder="1" applyAlignment="1">
      <alignment horizontal="center"/>
    </xf>
    <xf numFmtId="0" fontId="34" fillId="0" borderId="0" xfId="6" applyFont="1" applyAlignment="1">
      <alignment wrapText="1"/>
    </xf>
    <xf numFmtId="2" fontId="39" fillId="0" borderId="0" xfId="6" applyNumberFormat="1" applyFont="1" applyAlignment="1">
      <alignment horizontal="center"/>
    </xf>
    <xf numFmtId="166" fontId="34" fillId="0" borderId="0" xfId="6" applyNumberFormat="1" applyFont="1" applyAlignment="1">
      <alignment horizontal="center"/>
    </xf>
    <xf numFmtId="17" fontId="37" fillId="0" borderId="0" xfId="0" applyNumberFormat="1" applyFont="1"/>
    <xf numFmtId="2" fontId="14" fillId="0" borderId="0" xfId="0" applyNumberFormat="1" applyFont="1" applyAlignment="1">
      <alignment horizontal="center"/>
    </xf>
    <xf numFmtId="2" fontId="16" fillId="0" borderId="0" xfId="0" applyNumberFormat="1" applyFont="1" applyAlignment="1">
      <alignment horizontal="center"/>
    </xf>
    <xf numFmtId="2" fontId="17" fillId="0" borderId="0" xfId="0" applyNumberFormat="1" applyFont="1" applyAlignment="1">
      <alignment horizontal="center"/>
    </xf>
    <xf numFmtId="2" fontId="26" fillId="0" borderId="0" xfId="0" applyNumberFormat="1" applyFont="1" applyAlignment="1">
      <alignment horizontal="center"/>
    </xf>
    <xf numFmtId="0" fontId="19" fillId="0" borderId="0" xfId="0" applyFont="1"/>
    <xf numFmtId="0" fontId="16" fillId="0" borderId="0" xfId="0" applyFont="1" applyAlignment="1">
      <alignment wrapText="1"/>
    </xf>
    <xf numFmtId="167" fontId="25" fillId="0" borderId="0" xfId="0" applyNumberFormat="1" applyFont="1" applyAlignment="1">
      <alignment wrapText="1"/>
    </xf>
    <xf numFmtId="0" fontId="16" fillId="0" borderId="4" xfId="0" applyFont="1" applyBorder="1" applyAlignment="1">
      <alignment horizontal="center"/>
    </xf>
    <xf numFmtId="167" fontId="20" fillId="0" borderId="5" xfId="0" applyNumberFormat="1" applyFont="1" applyBorder="1" applyAlignment="1">
      <alignment wrapText="1"/>
    </xf>
    <xf numFmtId="2" fontId="16" fillId="0" borderId="5" xfId="0" applyNumberFormat="1" applyFont="1" applyBorder="1" applyAlignment="1">
      <alignment horizontal="center"/>
    </xf>
    <xf numFmtId="0" fontId="22" fillId="0" borderId="0" xfId="0" applyFont="1"/>
    <xf numFmtId="0" fontId="18" fillId="0" borderId="0" xfId="0" applyFont="1" applyAlignment="1">
      <alignment horizontal="left" wrapText="1" indent="2"/>
    </xf>
    <xf numFmtId="0" fontId="16" fillId="0" borderId="0" xfId="0" applyFont="1" applyAlignment="1">
      <alignment vertical="center"/>
    </xf>
    <xf numFmtId="167" fontId="24" fillId="0" borderId="0" xfId="0" applyNumberFormat="1" applyFont="1" applyAlignment="1">
      <alignment wrapText="1"/>
    </xf>
    <xf numFmtId="167" fontId="24" fillId="0" borderId="5" xfId="0" applyNumberFormat="1" applyFont="1" applyBorder="1" applyAlignment="1">
      <alignment wrapText="1"/>
    </xf>
    <xf numFmtId="1" fontId="16" fillId="0" borderId="5" xfId="0" applyNumberFormat="1" applyFont="1" applyBorder="1" applyAlignment="1">
      <alignment horizontal="center"/>
    </xf>
    <xf numFmtId="0" fontId="16" fillId="0" borderId="0" xfId="0" applyFont="1" applyAlignment="1">
      <alignment horizontal="center" vertical="center"/>
    </xf>
    <xf numFmtId="166" fontId="16" fillId="0" borderId="0" xfId="0" applyNumberFormat="1" applyFont="1" applyAlignment="1">
      <alignment horizontal="right"/>
    </xf>
    <xf numFmtId="0" fontId="40" fillId="2" borderId="9" xfId="0" applyFont="1" applyFill="1" applyBorder="1" applyAlignment="1">
      <alignment horizontal="center"/>
    </xf>
    <xf numFmtId="2" fontId="40" fillId="2" borderId="10" xfId="0" applyNumberFormat="1" applyFont="1" applyFill="1" applyBorder="1" applyAlignment="1">
      <alignment horizontal="center"/>
    </xf>
    <xf numFmtId="0" fontId="40" fillId="2" borderId="10" xfId="0" applyFont="1" applyFill="1" applyBorder="1"/>
    <xf numFmtId="166" fontId="14" fillId="2" borderId="10" xfId="0" applyNumberFormat="1" applyFont="1" applyFill="1" applyBorder="1"/>
    <xf numFmtId="0" fontId="41" fillId="2" borderId="10" xfId="0" applyFont="1" applyFill="1" applyBorder="1" applyAlignment="1">
      <alignment horizontal="left" vertical="center"/>
    </xf>
    <xf numFmtId="166" fontId="26" fillId="0" borderId="0" xfId="0" applyNumberFormat="1" applyFont="1" applyAlignment="1">
      <alignment horizontal="center"/>
    </xf>
    <xf numFmtId="166" fontId="32" fillId="0" borderId="8" xfId="6" applyNumberFormat="1" applyFont="1" applyBorder="1" applyAlignment="1">
      <alignment horizontal="center" vertical="center"/>
    </xf>
    <xf numFmtId="166" fontId="32" fillId="0" borderId="7" xfId="6" applyNumberFormat="1" applyFont="1" applyBorder="1" applyAlignment="1">
      <alignment horizontal="center" vertical="center"/>
    </xf>
    <xf numFmtId="166" fontId="14" fillId="2" borderId="11" xfId="0" applyNumberFormat="1" applyFont="1" applyFill="1" applyBorder="1"/>
    <xf numFmtId="166" fontId="16" fillId="0" borderId="7" xfId="0" applyNumberFormat="1" applyFont="1" applyBorder="1"/>
    <xf numFmtId="166" fontId="17" fillId="0" borderId="7" xfId="0" applyNumberFormat="1" applyFont="1" applyBorder="1" applyAlignment="1">
      <alignment horizontal="center"/>
    </xf>
    <xf numFmtId="166" fontId="16" fillId="0" borderId="7" xfId="0" applyNumberFormat="1" applyFont="1" applyBorder="1" applyAlignment="1">
      <alignment horizontal="center"/>
    </xf>
    <xf numFmtId="166" fontId="17" fillId="0" borderId="12" xfId="0" applyNumberFormat="1" applyFont="1" applyBorder="1" applyAlignment="1">
      <alignment horizontal="center"/>
    </xf>
    <xf numFmtId="166" fontId="16" fillId="0" borderId="13" xfId="0" applyNumberFormat="1" applyFont="1" applyBorder="1" applyAlignment="1">
      <alignment horizontal="center"/>
    </xf>
    <xf numFmtId="0" fontId="16" fillId="0" borderId="7" xfId="0" applyFont="1" applyBorder="1"/>
    <xf numFmtId="0" fontId="17" fillId="0" borderId="7" xfId="0" applyFont="1" applyBorder="1" applyAlignment="1">
      <alignment horizontal="center"/>
    </xf>
    <xf numFmtId="0" fontId="16" fillId="0" borderId="8" xfId="0" applyFont="1" applyBorder="1"/>
    <xf numFmtId="0" fontId="17" fillId="0" borderId="8" xfId="0" applyFont="1" applyBorder="1" applyAlignment="1">
      <alignment horizontal="center"/>
    </xf>
    <xf numFmtId="166" fontId="34" fillId="2" borderId="9" xfId="6" applyNumberFormat="1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/>
    </xf>
    <xf numFmtId="0" fontId="11" fillId="2" borderId="10" xfId="0" applyFont="1" applyFill="1" applyBorder="1" applyAlignment="1">
      <alignment vertical="center"/>
    </xf>
    <xf numFmtId="0" fontId="10" fillId="2" borderId="10" xfId="0" applyFont="1" applyFill="1" applyBorder="1"/>
    <xf numFmtId="166" fontId="13" fillId="2" borderId="10" xfId="0" applyNumberFormat="1" applyFont="1" applyFill="1" applyBorder="1"/>
    <xf numFmtId="166" fontId="13" fillId="2" borderId="11" xfId="0" applyNumberFormat="1" applyFont="1" applyFill="1" applyBorder="1"/>
    <xf numFmtId="0" fontId="8" fillId="0" borderId="7" xfId="0" applyFont="1" applyBorder="1" applyAlignment="1">
      <alignment horizontal="center"/>
    </xf>
    <xf numFmtId="0" fontId="32" fillId="0" borderId="0" xfId="6" applyFont="1" applyAlignment="1">
      <alignment horizontal="center" vertical="center"/>
    </xf>
    <xf numFmtId="0" fontId="32" fillId="0" borderId="7" xfId="6" applyFont="1" applyBorder="1" applyAlignment="1">
      <alignment horizontal="center" vertical="center"/>
    </xf>
    <xf numFmtId="166" fontId="32" fillId="0" borderId="4" xfId="6" applyNumberFormat="1" applyFont="1" applyBorder="1" applyAlignment="1">
      <alignment horizontal="center" vertical="center"/>
    </xf>
    <xf numFmtId="166" fontId="32" fillId="0" borderId="5" xfId="6" applyNumberFormat="1" applyFont="1" applyBorder="1" applyAlignment="1">
      <alignment horizontal="center" vertical="center"/>
    </xf>
    <xf numFmtId="0" fontId="32" fillId="0" borderId="6" xfId="6" applyFont="1" applyBorder="1" applyAlignment="1">
      <alignment horizontal="center" vertical="center"/>
    </xf>
    <xf numFmtId="166" fontId="34" fillId="0" borderId="7" xfId="6" applyNumberFormat="1" applyFont="1" applyBorder="1" applyAlignment="1">
      <alignment horizontal="center" vertical="center"/>
    </xf>
    <xf numFmtId="166" fontId="32" fillId="3" borderId="8" xfId="6" applyNumberFormat="1" applyFont="1" applyFill="1" applyBorder="1" applyAlignment="1">
      <alignment horizontal="center" vertical="center"/>
    </xf>
    <xf numFmtId="166" fontId="32" fillId="4" borderId="0" xfId="6" applyNumberFormat="1" applyFont="1" applyFill="1" applyAlignment="1">
      <alignment horizontal="center" vertical="center"/>
    </xf>
    <xf numFmtId="166" fontId="34" fillId="4" borderId="0" xfId="6" applyNumberFormat="1" applyFont="1" applyFill="1" applyAlignment="1">
      <alignment horizontal="center" vertical="center"/>
    </xf>
    <xf numFmtId="166" fontId="34" fillId="3" borderId="8" xfId="6" applyNumberFormat="1" applyFont="1" applyFill="1" applyBorder="1" applyAlignment="1">
      <alignment horizontal="center" vertical="center"/>
    </xf>
    <xf numFmtId="1" fontId="17" fillId="0" borderId="0" xfId="0" applyNumberFormat="1" applyFont="1" applyAlignment="1">
      <alignment horizontal="center"/>
    </xf>
    <xf numFmtId="0" fontId="23" fillId="0" borderId="0" xfId="0" applyFont="1" applyAlignment="1">
      <alignment wrapText="1"/>
    </xf>
    <xf numFmtId="1" fontId="10" fillId="2" borderId="10" xfId="0" applyNumberFormat="1" applyFont="1" applyFill="1" applyBorder="1" applyAlignment="1">
      <alignment horizontal="center"/>
    </xf>
    <xf numFmtId="0" fontId="13" fillId="2" borderId="11" xfId="0" applyFont="1" applyFill="1" applyBorder="1"/>
    <xf numFmtId="166" fontId="17" fillId="0" borderId="14" xfId="0" applyNumberFormat="1" applyFont="1" applyBorder="1" applyAlignment="1">
      <alignment horizontal="center"/>
    </xf>
    <xf numFmtId="166" fontId="17" fillId="0" borderId="15" xfId="0" applyNumberFormat="1" applyFont="1" applyBorder="1" applyAlignment="1">
      <alignment horizontal="center"/>
    </xf>
    <xf numFmtId="166" fontId="16" fillId="0" borderId="8" xfId="0" applyNumberFormat="1" applyFont="1" applyBorder="1"/>
    <xf numFmtId="166" fontId="17" fillId="0" borderId="8" xfId="0" applyNumberFormat="1" applyFont="1" applyBorder="1" applyAlignment="1">
      <alignment horizontal="center"/>
    </xf>
    <xf numFmtId="0" fontId="42" fillId="0" borderId="0" xfId="3" applyFont="1" applyAlignment="1">
      <alignment wrapText="1"/>
    </xf>
    <xf numFmtId="2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166" fontId="8" fillId="0" borderId="7" xfId="0" applyNumberFormat="1" applyFont="1" applyBorder="1" applyAlignment="1">
      <alignment horizontal="center"/>
    </xf>
    <xf numFmtId="166" fontId="34" fillId="0" borderId="0" xfId="6" applyNumberFormat="1" applyFont="1" applyAlignment="1">
      <alignment horizontal="center" vertical="center"/>
    </xf>
    <xf numFmtId="0" fontId="34" fillId="0" borderId="7" xfId="6" applyFont="1" applyBorder="1" applyAlignment="1">
      <alignment horizontal="center" vertical="center"/>
    </xf>
    <xf numFmtId="0" fontId="32" fillId="0" borderId="5" xfId="6" applyFont="1" applyBorder="1" applyAlignment="1">
      <alignment horizontal="center" vertical="center"/>
    </xf>
    <xf numFmtId="0" fontId="0" fillId="0" borderId="0" xfId="0" applyProtection="1">
      <protection locked="0"/>
    </xf>
    <xf numFmtId="0" fontId="31" fillId="2" borderId="9" xfId="6" applyFont="1" applyFill="1" applyBorder="1" applyAlignment="1" applyProtection="1">
      <alignment horizontal="center" vertical="center"/>
      <protection locked="0"/>
    </xf>
    <xf numFmtId="0" fontId="31" fillId="2" borderId="10" xfId="6" applyFont="1" applyFill="1" applyBorder="1" applyAlignment="1" applyProtection="1">
      <alignment horizontal="center" vertical="center"/>
      <protection locked="0"/>
    </xf>
    <xf numFmtId="0" fontId="31" fillId="2" borderId="11" xfId="6" applyFont="1" applyFill="1" applyBorder="1" applyAlignment="1" applyProtection="1">
      <alignment horizontal="center" vertical="center"/>
      <protection locked="0"/>
    </xf>
    <xf numFmtId="0" fontId="43" fillId="0" borderId="8" xfId="0" applyFont="1" applyBorder="1" applyProtection="1">
      <protection locked="0"/>
    </xf>
    <xf numFmtId="2" fontId="32" fillId="0" borderId="0" xfId="6" applyNumberFormat="1" applyFont="1" applyAlignment="1" applyProtection="1">
      <alignment horizontal="center"/>
      <protection locked="0"/>
    </xf>
    <xf numFmtId="0" fontId="44" fillId="0" borderId="0" xfId="6" applyFont="1" applyAlignment="1" applyProtection="1">
      <alignment horizontal="center"/>
      <protection locked="0"/>
    </xf>
    <xf numFmtId="2" fontId="32" fillId="0" borderId="0" xfId="1" applyNumberFormat="1" applyFont="1" applyBorder="1" applyAlignment="1" applyProtection="1">
      <alignment horizontal="center"/>
      <protection locked="0"/>
    </xf>
    <xf numFmtId="166" fontId="32" fillId="0" borderId="7" xfId="6" applyNumberFormat="1" applyFont="1" applyBorder="1" applyAlignment="1" applyProtection="1">
      <alignment horizontal="center"/>
      <protection locked="0"/>
    </xf>
    <xf numFmtId="0" fontId="34" fillId="2" borderId="8" xfId="6" applyFont="1" applyFill="1" applyBorder="1" applyAlignment="1" applyProtection="1">
      <alignment vertical="center"/>
      <protection locked="0"/>
    </xf>
    <xf numFmtId="10" fontId="34" fillId="2" borderId="0" xfId="6" applyNumberFormat="1" applyFont="1" applyFill="1" applyAlignment="1" applyProtection="1">
      <alignment horizontal="center"/>
      <protection locked="0"/>
    </xf>
    <xf numFmtId="2" fontId="45" fillId="2" borderId="0" xfId="6" applyNumberFormat="1" applyFont="1" applyFill="1" applyAlignment="1" applyProtection="1">
      <alignment horizontal="center"/>
      <protection locked="0"/>
    </xf>
    <xf numFmtId="2" fontId="32" fillId="2" borderId="0" xfId="1" applyNumberFormat="1" applyFont="1" applyFill="1" applyBorder="1" applyAlignment="1" applyProtection="1">
      <alignment horizontal="center"/>
      <protection locked="0"/>
    </xf>
    <xf numFmtId="166" fontId="32" fillId="2" borderId="7" xfId="6" applyNumberFormat="1" applyFont="1" applyFill="1" applyBorder="1" applyAlignment="1" applyProtection="1">
      <alignment horizontal="center"/>
      <protection locked="0"/>
    </xf>
    <xf numFmtId="0" fontId="34" fillId="0" borderId="8" xfId="6" applyFont="1" applyBorder="1" applyAlignment="1" applyProtection="1">
      <alignment vertical="center"/>
      <protection locked="0"/>
    </xf>
    <xf numFmtId="10" fontId="34" fillId="0" borderId="0" xfId="6" applyNumberFormat="1" applyFont="1" applyAlignment="1" applyProtection="1">
      <alignment horizontal="center"/>
      <protection locked="0"/>
    </xf>
    <xf numFmtId="0" fontId="45" fillId="0" borderId="0" xfId="6" applyFont="1" applyAlignment="1" applyProtection="1">
      <alignment horizontal="center"/>
      <protection locked="0"/>
    </xf>
    <xf numFmtId="2" fontId="34" fillId="0" borderId="0" xfId="1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 applyProtection="1">
      <alignment horizontal="center"/>
      <protection locked="0"/>
    </xf>
    <xf numFmtId="2" fontId="32" fillId="0" borderId="0" xfId="1" applyNumberFormat="1" applyFont="1" applyFill="1" applyBorder="1" applyAlignment="1" applyProtection="1">
      <alignment horizontal="center"/>
      <protection locked="0"/>
    </xf>
    <xf numFmtId="0" fontId="34" fillId="2" borderId="4" xfId="6" applyFont="1" applyFill="1" applyBorder="1" applyAlignment="1" applyProtection="1">
      <alignment vertical="center"/>
      <protection locked="0"/>
    </xf>
    <xf numFmtId="10" fontId="34" fillId="2" borderId="5" xfId="6" applyNumberFormat="1" applyFont="1" applyFill="1" applyBorder="1" applyAlignment="1" applyProtection="1">
      <alignment horizontal="center"/>
      <protection locked="0"/>
    </xf>
    <xf numFmtId="2" fontId="45" fillId="2" borderId="5" xfId="6" applyNumberFormat="1" applyFont="1" applyFill="1" applyBorder="1" applyAlignment="1" applyProtection="1">
      <alignment horizontal="center"/>
      <protection locked="0"/>
    </xf>
    <xf numFmtId="2" fontId="32" fillId="2" borderId="5" xfId="1" applyNumberFormat="1" applyFont="1" applyFill="1" applyBorder="1" applyAlignment="1" applyProtection="1">
      <alignment horizontal="center"/>
      <protection locked="0"/>
    </xf>
    <xf numFmtId="166" fontId="32" fillId="2" borderId="6" xfId="6" applyNumberFormat="1" applyFont="1" applyFill="1" applyBorder="1" applyAlignment="1" applyProtection="1">
      <alignment horizontal="center"/>
      <protection locked="0"/>
    </xf>
    <xf numFmtId="0" fontId="8" fillId="2" borderId="9" xfId="0" applyFont="1" applyFill="1" applyBorder="1" applyProtection="1">
      <protection locked="0"/>
    </xf>
    <xf numFmtId="166" fontId="8" fillId="2" borderId="11" xfId="0" applyNumberFormat="1" applyFont="1" applyFill="1" applyBorder="1" applyAlignment="1" applyProtection="1">
      <alignment horizontal="center"/>
      <protection locked="0"/>
    </xf>
    <xf numFmtId="1" fontId="13" fillId="2" borderId="8" xfId="0" applyNumberFormat="1" applyFont="1" applyFill="1" applyBorder="1" applyProtection="1">
      <protection locked="0"/>
    </xf>
    <xf numFmtId="165" fontId="16" fillId="2" borderId="7" xfId="0" applyNumberFormat="1" applyFont="1" applyFill="1" applyBorder="1" applyAlignment="1" applyProtection="1">
      <alignment horizontal="center"/>
      <protection locked="0"/>
    </xf>
    <xf numFmtId="1" fontId="13" fillId="0" borderId="8" xfId="0" applyNumberFormat="1" applyFont="1" applyBorder="1" applyProtection="1">
      <protection locked="0"/>
    </xf>
    <xf numFmtId="165" fontId="16" fillId="5" borderId="7" xfId="0" applyNumberFormat="1" applyFont="1" applyFill="1" applyBorder="1" applyAlignment="1" applyProtection="1">
      <alignment horizontal="center"/>
      <protection locked="0"/>
    </xf>
    <xf numFmtId="0" fontId="13" fillId="0" borderId="8" xfId="0" applyFont="1" applyBorder="1" applyProtection="1">
      <protection locked="0"/>
    </xf>
    <xf numFmtId="1" fontId="13" fillId="2" borderId="4" xfId="0" applyNumberFormat="1" applyFont="1" applyFill="1" applyBorder="1" applyProtection="1">
      <protection locked="0"/>
    </xf>
    <xf numFmtId="165" fontId="16" fillId="2" borderId="6" xfId="0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 applyProtection="1">
      <alignment horizontal="right"/>
      <protection locked="0"/>
    </xf>
    <xf numFmtId="166" fontId="13" fillId="0" borderId="0" xfId="0" applyNumberFormat="1" applyFont="1" applyAlignment="1" applyProtection="1">
      <alignment horizontal="center"/>
      <protection locked="0"/>
    </xf>
    <xf numFmtId="0" fontId="13" fillId="0" borderId="0" xfId="0" applyFont="1" applyProtection="1">
      <protection locked="0"/>
    </xf>
    <xf numFmtId="1" fontId="13" fillId="0" borderId="0" xfId="0" applyNumberFormat="1" applyFont="1" applyAlignment="1" applyProtection="1">
      <alignment horizontal="center"/>
      <protection locked="0"/>
    </xf>
    <xf numFmtId="0" fontId="27" fillId="0" borderId="0" xfId="0" applyFont="1" applyAlignment="1" applyProtection="1">
      <alignment wrapText="1"/>
      <protection locked="0"/>
    </xf>
    <xf numFmtId="0" fontId="27" fillId="0" borderId="0" xfId="0" applyFont="1" applyProtection="1">
      <protection locked="0"/>
    </xf>
    <xf numFmtId="0" fontId="46" fillId="0" borderId="0" xfId="0" applyFont="1" applyProtection="1">
      <protection locked="0"/>
    </xf>
    <xf numFmtId="0" fontId="28" fillId="0" borderId="0" xfId="0" applyFont="1" applyAlignment="1" applyProtection="1">
      <alignment horizontal="center"/>
      <protection locked="0"/>
    </xf>
    <xf numFmtId="0" fontId="46" fillId="0" borderId="0" xfId="0" applyFont="1" applyAlignment="1" applyProtection="1">
      <alignment horizontal="center"/>
      <protection locked="0"/>
    </xf>
    <xf numFmtId="1" fontId="27" fillId="0" borderId="0" xfId="0" applyNumberFormat="1" applyFont="1" applyAlignment="1" applyProtection="1">
      <alignment horizontal="center"/>
      <protection locked="0"/>
    </xf>
    <xf numFmtId="166" fontId="27" fillId="0" borderId="0" xfId="0" applyNumberFormat="1" applyFont="1" applyAlignment="1" applyProtection="1">
      <alignment horizontal="center"/>
      <protection locked="0"/>
    </xf>
    <xf numFmtId="0" fontId="27" fillId="0" borderId="0" xfId="0" applyFont="1" applyAlignment="1" applyProtection="1">
      <alignment horizontal="center"/>
      <protection locked="0"/>
    </xf>
    <xf numFmtId="166" fontId="51" fillId="0" borderId="0" xfId="6" applyNumberFormat="1" applyFont="1" applyProtection="1">
      <protection locked="0"/>
    </xf>
    <xf numFmtId="0" fontId="51" fillId="0" borderId="0" xfId="6" applyFont="1" applyProtection="1">
      <protection locked="0"/>
    </xf>
    <xf numFmtId="0" fontId="51" fillId="0" borderId="0" xfId="6" applyFont="1" applyAlignment="1" applyProtection="1">
      <alignment horizontal="center"/>
      <protection locked="0"/>
    </xf>
    <xf numFmtId="0" fontId="52" fillId="0" borderId="0" xfId="0" applyFont="1" applyAlignment="1" applyProtection="1">
      <alignment horizontal="center"/>
      <protection locked="0"/>
    </xf>
    <xf numFmtId="166" fontId="53" fillId="0" borderId="0" xfId="6" applyNumberFormat="1" applyFont="1" applyProtection="1">
      <protection locked="0"/>
    </xf>
    <xf numFmtId="0" fontId="53" fillId="0" borderId="0" xfId="6" applyFont="1" applyProtection="1">
      <protection locked="0"/>
    </xf>
    <xf numFmtId="166" fontId="51" fillId="0" borderId="0" xfId="6" applyNumberFormat="1" applyFont="1" applyAlignment="1" applyProtection="1">
      <alignment horizontal="center"/>
      <protection locked="0"/>
    </xf>
    <xf numFmtId="0" fontId="47" fillId="0" borderId="0" xfId="0" applyFont="1"/>
    <xf numFmtId="166" fontId="48" fillId="0" borderId="0" xfId="6" applyNumberFormat="1" applyFont="1" applyAlignment="1">
      <alignment horizontal="center"/>
    </xf>
    <xf numFmtId="0" fontId="48" fillId="0" borderId="0" xfId="6" applyFont="1"/>
    <xf numFmtId="166" fontId="48" fillId="0" borderId="0" xfId="6" applyNumberFormat="1" applyFont="1"/>
    <xf numFmtId="0" fontId="47" fillId="0" borderId="0" xfId="0" applyFont="1" applyAlignment="1">
      <alignment horizontal="center"/>
    </xf>
    <xf numFmtId="0" fontId="48" fillId="0" borderId="0" xfId="6" applyFont="1" applyAlignment="1">
      <alignment horizontal="center"/>
    </xf>
    <xf numFmtId="166" fontId="49" fillId="0" borderId="0" xfId="0" applyNumberFormat="1" applyFont="1" applyAlignment="1">
      <alignment horizontal="center"/>
    </xf>
    <xf numFmtId="2" fontId="50" fillId="0" borderId="0" xfId="0" applyNumberFormat="1" applyFont="1" applyAlignment="1">
      <alignment horizontal="center"/>
    </xf>
    <xf numFmtId="0" fontId="46" fillId="0" borderId="0" xfId="0" applyFont="1"/>
    <xf numFmtId="2" fontId="16" fillId="0" borderId="0" xfId="0" applyNumberFormat="1" applyFont="1" applyAlignment="1">
      <alignment horizontal="center" vertical="center"/>
    </xf>
    <xf numFmtId="166" fontId="16" fillId="0" borderId="0" xfId="0" applyNumberFormat="1" applyFont="1" applyAlignment="1">
      <alignment horizontal="center" vertical="center"/>
    </xf>
    <xf numFmtId="166" fontId="16" fillId="0" borderId="7" xfId="0" applyNumberFormat="1" applyFont="1" applyBorder="1" applyAlignment="1">
      <alignment horizontal="center" vertical="center"/>
    </xf>
    <xf numFmtId="166" fontId="16" fillId="0" borderId="8" xfId="0" applyNumberFormat="1" applyFont="1" applyBorder="1" applyAlignment="1">
      <alignment horizontal="center" vertical="center"/>
    </xf>
    <xf numFmtId="0" fontId="5" fillId="2" borderId="1" xfId="6" applyFont="1" applyFill="1" applyBorder="1" applyAlignment="1">
      <alignment horizontal="center" vertical="center" wrapText="1"/>
    </xf>
    <xf numFmtId="0" fontId="5" fillId="2" borderId="2" xfId="6" applyFont="1" applyFill="1" applyBorder="1" applyAlignment="1">
      <alignment horizontal="center" vertical="center" wrapText="1"/>
    </xf>
    <xf numFmtId="0" fontId="5" fillId="2" borderId="3" xfId="6" applyFont="1" applyFill="1" applyBorder="1" applyAlignment="1">
      <alignment horizontal="center" vertical="center" wrapText="1"/>
    </xf>
    <xf numFmtId="0" fontId="5" fillId="2" borderId="4" xfId="6" applyFont="1" applyFill="1" applyBorder="1" applyAlignment="1">
      <alignment horizontal="center" vertical="center" wrapText="1"/>
    </xf>
    <xf numFmtId="0" fontId="5" fillId="2" borderId="5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0" xfId="6" applyFont="1" applyFill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17" fontId="5" fillId="2" borderId="1" xfId="6" applyNumberFormat="1" applyFont="1" applyFill="1" applyBorder="1" applyAlignment="1">
      <alignment horizontal="center" vertical="center" wrapText="1"/>
    </xf>
    <xf numFmtId="0" fontId="34" fillId="2" borderId="9" xfId="6" applyFont="1" applyFill="1" applyBorder="1" applyAlignment="1">
      <alignment horizontal="center" vertical="center"/>
    </xf>
    <xf numFmtId="0" fontId="34" fillId="2" borderId="10" xfId="6" applyFont="1" applyFill="1" applyBorder="1" applyAlignment="1">
      <alignment horizontal="center" vertical="center"/>
    </xf>
    <xf numFmtId="0" fontId="34" fillId="2" borderId="11" xfId="6" applyFont="1" applyFill="1" applyBorder="1" applyAlignment="1">
      <alignment horizontal="center" vertical="center"/>
    </xf>
    <xf numFmtId="166" fontId="34" fillId="2" borderId="9" xfId="6" applyNumberFormat="1" applyFont="1" applyFill="1" applyBorder="1" applyAlignment="1">
      <alignment horizontal="center" vertical="center"/>
    </xf>
    <xf numFmtId="166" fontId="34" fillId="2" borderId="10" xfId="6" applyNumberFormat="1" applyFont="1" applyFill="1" applyBorder="1" applyAlignment="1">
      <alignment horizontal="center" vertical="center"/>
    </xf>
    <xf numFmtId="166" fontId="34" fillId="2" borderId="11" xfId="6" applyNumberFormat="1" applyFont="1" applyFill="1" applyBorder="1" applyAlignment="1">
      <alignment horizontal="center" vertical="center"/>
    </xf>
    <xf numFmtId="0" fontId="32" fillId="0" borderId="0" xfId="6" applyFont="1" applyAlignment="1">
      <alignment horizontal="center"/>
    </xf>
    <xf numFmtId="0" fontId="31" fillId="2" borderId="9" xfId="6" applyFont="1" applyFill="1" applyBorder="1" applyAlignment="1">
      <alignment horizontal="center" vertical="center"/>
    </xf>
    <xf numFmtId="0" fontId="31" fillId="2" borderId="10" xfId="6" applyFont="1" applyFill="1" applyBorder="1" applyAlignment="1">
      <alignment horizontal="center" vertical="center"/>
    </xf>
    <xf numFmtId="0" fontId="31" fillId="2" borderId="11" xfId="6" applyFont="1" applyFill="1" applyBorder="1" applyAlignment="1">
      <alignment horizontal="center" vertical="center"/>
    </xf>
    <xf numFmtId="2" fontId="8" fillId="0" borderId="0" xfId="0" applyNumberFormat="1" applyFont="1" applyAlignment="1">
      <alignment horizontal="center"/>
    </xf>
    <xf numFmtId="2" fontId="8" fillId="0" borderId="8" xfId="0" applyNumberFormat="1" applyFont="1" applyBorder="1" applyAlignment="1">
      <alignment horizontal="center"/>
    </xf>
  </cellXfs>
  <cellStyles count="9">
    <cellStyle name="Comma 2" xfId="1" xr:uid="{00000000-0005-0000-0000-000000000000}"/>
    <cellStyle name="Currency 2" xfId="2" xr:uid="{00000000-0005-0000-0000-000002000000}"/>
    <cellStyle name="Hyperlink" xfId="7" builtinId="8"/>
    <cellStyle name="Normal" xfId="0" builtinId="0"/>
    <cellStyle name="Normal 2" xfId="3" xr:uid="{00000000-0005-0000-0000-000005000000}"/>
    <cellStyle name="Normal 3" xfId="4" xr:uid="{00000000-0005-0000-0000-000006000000}"/>
    <cellStyle name="Normal 3 2" xfId="5" xr:uid="{00000000-0005-0000-0000-000007000000}"/>
    <cellStyle name="Normal 3 3" xfId="6" xr:uid="{00000000-0005-0000-0000-000008000000}"/>
    <cellStyle name="Normal 3 3 2" xfId="8" xr:uid="{00000000-0005-0000-0000-000009000000}"/>
  </cellStyles>
  <dxfs count="13">
    <dxf>
      <fill>
        <patternFill>
          <bgColor theme="7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130433</xdr:colOff>
      <xdr:row>5</xdr:row>
      <xdr:rowOff>123565</xdr:rowOff>
    </xdr:from>
    <xdr:to>
      <xdr:col>10</xdr:col>
      <xdr:colOff>27459</xdr:colOff>
      <xdr:row>18</xdr:row>
      <xdr:rowOff>123567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-1" t="-1" r="-1226" b="12289"/>
        <a:stretch/>
      </xdr:blipFill>
      <xdr:spPr>
        <a:xfrm>
          <a:off x="1379838" y="1084646"/>
          <a:ext cx="5100594" cy="2498813"/>
        </a:xfrm>
        <a:prstGeom prst="rect">
          <a:avLst/>
        </a:prstGeom>
      </xdr:spPr>
    </xdr:pic>
    <xdr:clientData/>
  </xdr:twoCellAnchor>
  <xdr:twoCellAnchor editAs="oneCell">
    <xdr:from>
      <xdr:col>2</xdr:col>
      <xdr:colOff>562921</xdr:colOff>
      <xdr:row>18</xdr:row>
      <xdr:rowOff>75513</xdr:rowOff>
    </xdr:from>
    <xdr:to>
      <xdr:col>9</xdr:col>
      <xdr:colOff>144164</xdr:colOff>
      <xdr:row>20</xdr:row>
      <xdr:rowOff>75513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t="87916" r="16255" b="-1442"/>
        <a:stretch/>
      </xdr:blipFill>
      <xdr:spPr>
        <a:xfrm>
          <a:off x="1812326" y="3535405"/>
          <a:ext cx="4160108" cy="3844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L76"/>
  <sheetViews>
    <sheetView topLeftCell="A5" zoomScale="111" zoomScaleNormal="95" workbookViewId="0">
      <selection activeCell="B59" sqref="B59"/>
    </sheetView>
  </sheetViews>
  <sheetFormatPr defaultColWidth="9.08984375" defaultRowHeight="12.5" x14ac:dyDescent="0.25"/>
  <cols>
    <col min="1" max="4" width="9.08984375" style="7"/>
    <col min="5" max="7" width="10.08984375" style="7" customWidth="1"/>
    <col min="8" max="12" width="9.08984375" style="7"/>
    <col min="13" max="13" width="2.6328125" style="7" customWidth="1"/>
    <col min="14" max="16384" width="9.08984375" style="7"/>
  </cols>
  <sheetData>
    <row r="1" spans="1:12" ht="15" customHeight="1" x14ac:dyDescent="0.25">
      <c r="A1" s="4"/>
      <c r="B1" s="5"/>
      <c r="C1" s="5"/>
      <c r="D1" s="5"/>
      <c r="E1" s="5"/>
      <c r="F1" s="5"/>
      <c r="G1" s="5"/>
      <c r="H1" s="5"/>
      <c r="I1" s="5"/>
      <c r="J1" s="5"/>
      <c r="K1" s="5"/>
      <c r="L1" s="6"/>
    </row>
    <row r="2" spans="1:12" ht="15" customHeight="1" x14ac:dyDescent="0.25">
      <c r="A2" s="8"/>
      <c r="K2" s="9"/>
      <c r="L2" s="10"/>
    </row>
    <row r="3" spans="1:12" ht="15" customHeight="1" x14ac:dyDescent="0.25">
      <c r="A3" s="8"/>
      <c r="K3" s="9"/>
      <c r="L3" s="10"/>
    </row>
    <row r="4" spans="1:12" ht="15" customHeight="1" x14ac:dyDescent="0.25">
      <c r="A4" s="8"/>
      <c r="K4" s="9"/>
      <c r="L4" s="10"/>
    </row>
    <row r="5" spans="1:12" ht="15" customHeight="1" x14ac:dyDescent="0.25">
      <c r="A5" s="8"/>
      <c r="K5" s="9"/>
      <c r="L5" s="10"/>
    </row>
    <row r="6" spans="1:12" ht="15" customHeight="1" x14ac:dyDescent="0.25">
      <c r="A6" s="8"/>
      <c r="K6" s="9"/>
      <c r="L6" s="10"/>
    </row>
    <row r="7" spans="1:12" ht="15" customHeight="1" x14ac:dyDescent="0.25">
      <c r="A7" s="8"/>
      <c r="K7" s="9"/>
      <c r="L7" s="10"/>
    </row>
    <row r="8" spans="1:12" ht="15" customHeight="1" x14ac:dyDescent="0.25">
      <c r="A8" s="8"/>
      <c r="K8" s="9"/>
      <c r="L8" s="10"/>
    </row>
    <row r="9" spans="1:12" ht="15" customHeight="1" x14ac:dyDescent="0.25">
      <c r="A9" s="8"/>
      <c r="K9" s="9"/>
      <c r="L9" s="10"/>
    </row>
    <row r="10" spans="1:12" ht="15" customHeight="1" x14ac:dyDescent="0.25">
      <c r="A10" s="8"/>
      <c r="K10" s="9"/>
      <c r="L10" s="10"/>
    </row>
    <row r="11" spans="1:12" ht="15" customHeight="1" x14ac:dyDescent="0.25">
      <c r="A11" s="8"/>
      <c r="L11" s="10"/>
    </row>
    <row r="12" spans="1:12" ht="15" customHeight="1" x14ac:dyDescent="0.25">
      <c r="A12" s="8"/>
      <c r="L12" s="10"/>
    </row>
    <row r="13" spans="1:12" ht="15" customHeight="1" x14ac:dyDescent="0.25">
      <c r="A13" s="8"/>
      <c r="L13" s="10"/>
    </row>
    <row r="14" spans="1:12" ht="15" customHeight="1" x14ac:dyDescent="0.25">
      <c r="A14" s="8"/>
      <c r="L14" s="10"/>
    </row>
    <row r="15" spans="1:12" ht="15" customHeight="1" x14ac:dyDescent="0.35">
      <c r="A15" s="8"/>
      <c r="F15" s="17"/>
      <c r="L15" s="10"/>
    </row>
    <row r="16" spans="1:12" ht="15" customHeight="1" x14ac:dyDescent="0.25">
      <c r="A16" s="8"/>
      <c r="L16" s="10"/>
    </row>
    <row r="17" spans="1:12" ht="15" customHeight="1" x14ac:dyDescent="0.25">
      <c r="A17" s="8"/>
      <c r="L17" s="10"/>
    </row>
    <row r="18" spans="1:12" ht="15" customHeight="1" x14ac:dyDescent="0.25">
      <c r="A18" s="8"/>
      <c r="L18" s="10"/>
    </row>
    <row r="19" spans="1:12" ht="15" customHeight="1" x14ac:dyDescent="0.25">
      <c r="A19" s="8"/>
      <c r="L19" s="10"/>
    </row>
    <row r="20" spans="1:12" ht="15" customHeight="1" x14ac:dyDescent="0.25">
      <c r="A20" s="8"/>
      <c r="L20" s="10"/>
    </row>
    <row r="21" spans="1:12" ht="15" customHeight="1" x14ac:dyDescent="0.25">
      <c r="A21" s="8"/>
      <c r="L21" s="10"/>
    </row>
    <row r="22" spans="1:12" ht="15" customHeight="1" x14ac:dyDescent="0.25">
      <c r="A22" s="8"/>
      <c r="L22" s="10"/>
    </row>
    <row r="23" spans="1:12" ht="15" customHeight="1" thickBot="1" x14ac:dyDescent="0.3">
      <c r="A23" s="8"/>
      <c r="L23" s="10"/>
    </row>
    <row r="24" spans="1:12" ht="15" customHeight="1" x14ac:dyDescent="0.25">
      <c r="A24" s="8"/>
      <c r="B24" s="264" t="s">
        <v>14</v>
      </c>
      <c r="C24" s="265"/>
      <c r="D24" s="265"/>
      <c r="E24" s="265"/>
      <c r="F24" s="265"/>
      <c r="G24" s="265"/>
      <c r="H24" s="265"/>
      <c r="I24" s="265"/>
      <c r="J24" s="265"/>
      <c r="K24" s="266"/>
      <c r="L24" s="10"/>
    </row>
    <row r="25" spans="1:12" ht="15" customHeight="1" thickBot="1" x14ac:dyDescent="0.3">
      <c r="A25" s="8"/>
      <c r="B25" s="267"/>
      <c r="C25" s="268"/>
      <c r="D25" s="268"/>
      <c r="E25" s="268"/>
      <c r="F25" s="268"/>
      <c r="G25" s="268"/>
      <c r="H25" s="268"/>
      <c r="I25" s="268"/>
      <c r="J25" s="268"/>
      <c r="K25" s="269"/>
      <c r="L25" s="10"/>
    </row>
    <row r="26" spans="1:12" ht="15" customHeight="1" x14ac:dyDescent="0.25">
      <c r="A26" s="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0"/>
    </row>
    <row r="27" spans="1:12" ht="15" customHeight="1" x14ac:dyDescent="0.25">
      <c r="A27" s="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0"/>
    </row>
    <row r="28" spans="1:12" ht="15" customHeight="1" x14ac:dyDescent="0.25">
      <c r="A28" s="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0"/>
    </row>
    <row r="29" spans="1:12" ht="15" customHeight="1" x14ac:dyDescent="0.3">
      <c r="A29" s="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0"/>
    </row>
    <row r="30" spans="1:12" ht="15" customHeight="1" thickBot="1" x14ac:dyDescent="0.35">
      <c r="A30" s="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0"/>
    </row>
    <row r="31" spans="1:12" ht="15" customHeight="1" x14ac:dyDescent="0.25">
      <c r="A31" s="8"/>
      <c r="B31" s="264" t="s">
        <v>4</v>
      </c>
      <c r="C31" s="265"/>
      <c r="D31" s="265"/>
      <c r="E31" s="265"/>
      <c r="F31" s="265"/>
      <c r="G31" s="265"/>
      <c r="H31" s="265"/>
      <c r="I31" s="265"/>
      <c r="J31" s="265"/>
      <c r="K31" s="266"/>
      <c r="L31" s="10"/>
    </row>
    <row r="32" spans="1:12" ht="15" customHeight="1" thickBot="1" x14ac:dyDescent="0.3">
      <c r="A32" s="8"/>
      <c r="B32" s="267"/>
      <c r="C32" s="268"/>
      <c r="D32" s="268"/>
      <c r="E32" s="268"/>
      <c r="F32" s="268"/>
      <c r="G32" s="268"/>
      <c r="H32" s="268"/>
      <c r="I32" s="268"/>
      <c r="J32" s="268"/>
      <c r="K32" s="269"/>
      <c r="L32" s="10"/>
    </row>
    <row r="33" spans="1:12" ht="15" customHeight="1" x14ac:dyDescent="0.25">
      <c r="A33" s="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0"/>
    </row>
    <row r="34" spans="1:12" ht="15" customHeight="1" x14ac:dyDescent="0.25">
      <c r="A34" s="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0"/>
    </row>
    <row r="35" spans="1:12" ht="15" customHeight="1" x14ac:dyDescent="0.25">
      <c r="A35" s="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0"/>
    </row>
    <row r="36" spans="1:12" ht="15" customHeight="1" x14ac:dyDescent="0.3">
      <c r="A36" s="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0"/>
    </row>
    <row r="37" spans="1:12" ht="15" customHeight="1" thickBot="1" x14ac:dyDescent="0.35">
      <c r="A37" s="8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0"/>
    </row>
    <row r="38" spans="1:12" ht="15" customHeight="1" x14ac:dyDescent="0.25">
      <c r="A38" s="8"/>
      <c r="B38" s="264" t="s">
        <v>150</v>
      </c>
      <c r="C38" s="265"/>
      <c r="D38" s="265"/>
      <c r="E38" s="265"/>
      <c r="F38" s="265"/>
      <c r="G38" s="265"/>
      <c r="H38" s="265"/>
      <c r="I38" s="265"/>
      <c r="J38" s="265"/>
      <c r="K38" s="266"/>
      <c r="L38" s="10"/>
    </row>
    <row r="39" spans="1:12" ht="15" customHeight="1" x14ac:dyDescent="0.25">
      <c r="A39" s="8"/>
      <c r="B39" s="270"/>
      <c r="C39" s="271"/>
      <c r="D39" s="271"/>
      <c r="E39" s="271"/>
      <c r="F39" s="271"/>
      <c r="G39" s="271"/>
      <c r="H39" s="271"/>
      <c r="I39" s="271"/>
      <c r="J39" s="271"/>
      <c r="K39" s="272"/>
      <c r="L39" s="10"/>
    </row>
    <row r="40" spans="1:12" ht="15" customHeight="1" x14ac:dyDescent="0.25">
      <c r="A40" s="8"/>
      <c r="B40" s="270"/>
      <c r="C40" s="271"/>
      <c r="D40" s="271"/>
      <c r="E40" s="271"/>
      <c r="F40" s="271"/>
      <c r="G40" s="271"/>
      <c r="H40" s="271"/>
      <c r="I40" s="271"/>
      <c r="J40" s="271"/>
      <c r="K40" s="272"/>
      <c r="L40" s="10"/>
    </row>
    <row r="41" spans="1:12" ht="15" customHeight="1" thickBot="1" x14ac:dyDescent="0.3">
      <c r="A41" s="8"/>
      <c r="B41" s="267"/>
      <c r="C41" s="268"/>
      <c r="D41" s="268"/>
      <c r="E41" s="268"/>
      <c r="F41" s="268"/>
      <c r="G41" s="268"/>
      <c r="H41" s="268"/>
      <c r="I41" s="268"/>
      <c r="J41" s="268"/>
      <c r="K41" s="269"/>
      <c r="L41" s="10"/>
    </row>
    <row r="42" spans="1:12" ht="15" customHeight="1" x14ac:dyDescent="0.25">
      <c r="A42" s="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0"/>
    </row>
    <row r="43" spans="1:12" ht="15" customHeight="1" x14ac:dyDescent="0.25">
      <c r="A43" s="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0"/>
    </row>
    <row r="44" spans="1:12" ht="15" customHeight="1" x14ac:dyDescent="0.25">
      <c r="A44" s="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0"/>
    </row>
    <row r="45" spans="1:12" ht="15" customHeight="1" x14ac:dyDescent="0.25">
      <c r="A45" s="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0"/>
    </row>
    <row r="46" spans="1:12" ht="15" customHeight="1" thickBot="1" x14ac:dyDescent="0.35">
      <c r="A46" s="8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0"/>
    </row>
    <row r="47" spans="1:12" ht="15" customHeight="1" x14ac:dyDescent="0.25">
      <c r="A47" s="8"/>
      <c r="B47" s="264" t="s">
        <v>152</v>
      </c>
      <c r="C47" s="265"/>
      <c r="D47" s="265"/>
      <c r="E47" s="265"/>
      <c r="F47" s="265"/>
      <c r="G47" s="265"/>
      <c r="H47" s="265"/>
      <c r="I47" s="265"/>
      <c r="J47" s="265"/>
      <c r="K47" s="266"/>
      <c r="L47" s="10"/>
    </row>
    <row r="48" spans="1:12" ht="15" customHeight="1" x14ac:dyDescent="0.25">
      <c r="A48" s="8"/>
      <c r="B48" s="270"/>
      <c r="C48" s="271"/>
      <c r="D48" s="271"/>
      <c r="E48" s="271"/>
      <c r="F48" s="271"/>
      <c r="G48" s="271"/>
      <c r="H48" s="271"/>
      <c r="I48" s="271"/>
      <c r="J48" s="271"/>
      <c r="K48" s="272"/>
      <c r="L48" s="10"/>
    </row>
    <row r="49" spans="1:12" ht="15" customHeight="1" x14ac:dyDescent="0.25">
      <c r="A49" s="8"/>
      <c r="B49" s="270"/>
      <c r="C49" s="271"/>
      <c r="D49" s="271"/>
      <c r="E49" s="271"/>
      <c r="F49" s="271"/>
      <c r="G49" s="271"/>
      <c r="H49" s="271"/>
      <c r="I49" s="271"/>
      <c r="J49" s="271"/>
      <c r="K49" s="272"/>
      <c r="L49" s="10"/>
    </row>
    <row r="50" spans="1:12" ht="15" customHeight="1" thickBot="1" x14ac:dyDescent="0.3">
      <c r="A50" s="8"/>
      <c r="B50" s="267"/>
      <c r="C50" s="268"/>
      <c r="D50" s="268"/>
      <c r="E50" s="268"/>
      <c r="F50" s="268"/>
      <c r="G50" s="268"/>
      <c r="H50" s="268"/>
      <c r="I50" s="268"/>
      <c r="J50" s="268"/>
      <c r="K50" s="269"/>
      <c r="L50" s="10"/>
    </row>
    <row r="51" spans="1:12" ht="15" customHeight="1" x14ac:dyDescent="0.25">
      <c r="A51" s="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0"/>
    </row>
    <row r="52" spans="1:12" ht="15" customHeight="1" x14ac:dyDescent="0.25">
      <c r="A52" s="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0"/>
    </row>
    <row r="53" spans="1:12" ht="15" customHeight="1" x14ac:dyDescent="0.25">
      <c r="A53" s="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0"/>
    </row>
    <row r="54" spans="1:12" ht="15" customHeight="1" x14ac:dyDescent="0.25">
      <c r="A54" s="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0"/>
    </row>
    <row r="55" spans="1:12" ht="15" customHeight="1" x14ac:dyDescent="0.3">
      <c r="A55" s="8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0"/>
    </row>
    <row r="56" spans="1:12" ht="15" customHeight="1" thickBot="1" x14ac:dyDescent="0.35">
      <c r="A56" s="8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0"/>
    </row>
    <row r="57" spans="1:12" ht="15" customHeight="1" x14ac:dyDescent="0.25">
      <c r="A57" s="8"/>
      <c r="B57" s="273" t="s">
        <v>153</v>
      </c>
      <c r="C57" s="265"/>
      <c r="D57" s="265"/>
      <c r="E57" s="265"/>
      <c r="F57" s="265"/>
      <c r="G57" s="265"/>
      <c r="H57" s="265"/>
      <c r="I57" s="265"/>
      <c r="J57" s="265"/>
      <c r="K57" s="266"/>
      <c r="L57" s="10"/>
    </row>
    <row r="58" spans="1:12" ht="15" customHeight="1" thickBot="1" x14ac:dyDescent="0.3">
      <c r="A58" s="8"/>
      <c r="B58" s="267"/>
      <c r="C58" s="268"/>
      <c r="D58" s="268"/>
      <c r="E58" s="268"/>
      <c r="F58" s="268"/>
      <c r="G58" s="268"/>
      <c r="H58" s="268"/>
      <c r="I58" s="268"/>
      <c r="J58" s="268"/>
      <c r="K58" s="269"/>
      <c r="L58" s="10"/>
    </row>
    <row r="59" spans="1:12" ht="15" customHeight="1" x14ac:dyDescent="0.25">
      <c r="A59" s="8"/>
      <c r="L59" s="10"/>
    </row>
    <row r="60" spans="1:12" ht="15" customHeight="1" x14ac:dyDescent="0.25">
      <c r="A60" s="8"/>
      <c r="L60" s="10"/>
    </row>
    <row r="61" spans="1:12" ht="15" customHeight="1" x14ac:dyDescent="0.25">
      <c r="A61" s="8"/>
      <c r="L61" s="10"/>
    </row>
    <row r="62" spans="1:12" ht="15" customHeight="1" x14ac:dyDescent="0.25">
      <c r="A62" s="8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0"/>
    </row>
    <row r="63" spans="1:12" ht="15" customHeight="1" x14ac:dyDescent="0.25">
      <c r="A63" s="8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0"/>
    </row>
    <row r="64" spans="1:12" ht="15" customHeight="1" x14ac:dyDescent="0.25">
      <c r="A64" s="8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0"/>
    </row>
    <row r="65" spans="1:12" ht="15" customHeight="1" thickBot="1" x14ac:dyDescent="0.3">
      <c r="A65" s="12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4"/>
    </row>
    <row r="66" spans="1:12" x14ac:dyDescent="0.25">
      <c r="B66" s="11"/>
      <c r="C66" s="11"/>
      <c r="D66" s="11"/>
      <c r="E66" s="11"/>
      <c r="F66" s="11"/>
      <c r="G66" s="11"/>
      <c r="H66" s="11"/>
      <c r="I66" s="11"/>
      <c r="J66" s="11"/>
      <c r="K66" s="11"/>
    </row>
    <row r="76" spans="1:12" x14ac:dyDescent="0.25">
      <c r="B76" s="56"/>
    </row>
  </sheetData>
  <mergeCells count="5">
    <mergeCell ref="B24:K25"/>
    <mergeCell ref="B31:K32"/>
    <mergeCell ref="B38:K41"/>
    <mergeCell ref="B57:K58"/>
    <mergeCell ref="B47:K50"/>
  </mergeCells>
  <printOptions horizontalCentered="1"/>
  <pageMargins left="0.70866141732283461" right="0.70866141732283461" top="0.31496062992125984" bottom="0.62992125984251968" header="0.31496062992125984" footer="0.31496062992125984"/>
  <pageSetup paperSize="9" scale="77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B70"/>
  <sheetViews>
    <sheetView topLeftCell="A59" zoomScale="95" zoomScaleNormal="95" workbookViewId="0">
      <selection activeCell="B23" sqref="B23"/>
    </sheetView>
  </sheetViews>
  <sheetFormatPr defaultColWidth="9.08984375" defaultRowHeight="15.5" x14ac:dyDescent="0.35"/>
  <cols>
    <col min="1" max="1" width="9.08984375" style="82" customWidth="1"/>
    <col min="2" max="2" width="126.453125" style="41" customWidth="1"/>
    <col min="3" max="16384" width="9.08984375" style="1"/>
  </cols>
  <sheetData>
    <row r="1" spans="1:2" ht="15" customHeight="1" x14ac:dyDescent="0.35"/>
    <row r="2" spans="1:2" ht="15" customHeight="1" x14ac:dyDescent="0.35">
      <c r="B2" s="3" t="str">
        <f>Cover!B47</f>
        <v>PROJECT: ROOFING SAMPLE</v>
      </c>
    </row>
    <row r="3" spans="1:2" ht="15" customHeight="1" x14ac:dyDescent="0.35">
      <c r="B3" s="53" t="str">
        <f>Cover!B57</f>
        <v xml:space="preserve">DATE: </v>
      </c>
    </row>
    <row r="4" spans="1:2" ht="15" customHeight="1" x14ac:dyDescent="0.35">
      <c r="B4" s="3"/>
    </row>
    <row r="5" spans="1:2" ht="15" customHeight="1" thickBot="1" x14ac:dyDescent="0.4">
      <c r="B5" s="191"/>
    </row>
    <row r="6" spans="1:2" ht="21.25" customHeight="1" thickBot="1" x14ac:dyDescent="0.3">
      <c r="A6" s="92"/>
      <c r="B6" s="93" t="s">
        <v>5</v>
      </c>
    </row>
    <row r="7" spans="1:2" ht="15" customHeight="1" x14ac:dyDescent="0.35">
      <c r="A7" s="94"/>
      <c r="B7" s="40"/>
    </row>
    <row r="8" spans="1:2" s="42" customFormat="1" ht="15" customHeight="1" x14ac:dyDescent="0.35">
      <c r="A8" s="94">
        <v>1</v>
      </c>
      <c r="B8" s="41" t="s">
        <v>6</v>
      </c>
    </row>
    <row r="9" spans="1:2" s="42" customFormat="1" ht="15" customHeight="1" x14ac:dyDescent="0.35">
      <c r="A9" s="94"/>
      <c r="B9" s="41"/>
    </row>
    <row r="10" spans="1:2" s="42" customFormat="1" ht="15" customHeight="1" x14ac:dyDescent="0.35">
      <c r="A10" s="80">
        <v>1.1000000000000001</v>
      </c>
      <c r="B10" s="21" t="s">
        <v>31</v>
      </c>
    </row>
    <row r="11" spans="1:2" s="42" customFormat="1" ht="15" customHeight="1" x14ac:dyDescent="0.35">
      <c r="A11" s="80">
        <f>+A10+0.1</f>
        <v>1.2000000000000002</v>
      </c>
      <c r="B11" s="21" t="s">
        <v>15</v>
      </c>
    </row>
    <row r="12" spans="1:2" s="42" customFormat="1" ht="15" customHeight="1" x14ac:dyDescent="0.35">
      <c r="A12" s="80">
        <f t="shared" ref="A12:A18" si="0">+A11+0.1</f>
        <v>1.3000000000000003</v>
      </c>
      <c r="B12" s="81" t="s">
        <v>56</v>
      </c>
    </row>
    <row r="13" spans="1:2" s="42" customFormat="1" ht="15" customHeight="1" x14ac:dyDescent="0.35">
      <c r="A13" s="82">
        <f t="shared" si="0"/>
        <v>1.4000000000000004</v>
      </c>
      <c r="B13" s="57" t="s">
        <v>104</v>
      </c>
    </row>
    <row r="14" spans="1:2" s="42" customFormat="1" ht="15" customHeight="1" x14ac:dyDescent="0.35">
      <c r="A14" s="80">
        <f t="shared" si="0"/>
        <v>1.5000000000000004</v>
      </c>
      <c r="B14" s="21" t="s">
        <v>16</v>
      </c>
    </row>
    <row r="15" spans="1:2" s="42" customFormat="1" ht="15" customHeight="1" x14ac:dyDescent="0.35">
      <c r="A15" s="82">
        <f t="shared" si="0"/>
        <v>1.6000000000000005</v>
      </c>
      <c r="B15" s="57" t="s">
        <v>57</v>
      </c>
    </row>
    <row r="16" spans="1:2" s="42" customFormat="1" ht="15" customHeight="1" x14ac:dyDescent="0.35">
      <c r="A16" s="80">
        <f t="shared" si="0"/>
        <v>1.7000000000000006</v>
      </c>
      <c r="B16" s="41" t="s">
        <v>95</v>
      </c>
    </row>
    <row r="17" spans="1:2" s="42" customFormat="1" ht="15" customHeight="1" x14ac:dyDescent="0.35">
      <c r="A17" s="80">
        <f t="shared" si="0"/>
        <v>1.8000000000000007</v>
      </c>
      <c r="B17" s="44" t="s">
        <v>58</v>
      </c>
    </row>
    <row r="18" spans="1:2" s="42" customFormat="1" ht="15" customHeight="1" x14ac:dyDescent="0.35">
      <c r="A18" s="80">
        <f t="shared" si="0"/>
        <v>1.9000000000000008</v>
      </c>
      <c r="B18" s="40" t="s">
        <v>96</v>
      </c>
    </row>
    <row r="19" spans="1:2" s="42" customFormat="1" ht="15" customHeight="1" x14ac:dyDescent="0.35">
      <c r="A19" s="83">
        <v>1.1000000000000001</v>
      </c>
      <c r="B19" s="46" t="s">
        <v>30</v>
      </c>
    </row>
    <row r="20" spans="1:2" s="42" customFormat="1" ht="15" customHeight="1" x14ac:dyDescent="0.35">
      <c r="A20" s="83">
        <v>1.1100000000000001</v>
      </c>
      <c r="B20" s="41" t="s">
        <v>59</v>
      </c>
    </row>
    <row r="21" spans="1:2" s="42" customFormat="1" ht="15" customHeight="1" x14ac:dyDescent="0.35">
      <c r="A21" s="83">
        <v>1.1200000000000001</v>
      </c>
      <c r="B21" s="40" t="s">
        <v>32</v>
      </c>
    </row>
    <row r="22" spans="1:2" s="42" customFormat="1" ht="15" customHeight="1" x14ac:dyDescent="0.35">
      <c r="A22" s="95"/>
      <c r="B22" s="40"/>
    </row>
    <row r="23" spans="1:2" s="42" customFormat="1" ht="15" customHeight="1" x14ac:dyDescent="0.35">
      <c r="A23" s="94">
        <v>2</v>
      </c>
      <c r="B23" s="40" t="s">
        <v>94</v>
      </c>
    </row>
    <row r="24" spans="1:2" s="42" customFormat="1" ht="15" customHeight="1" x14ac:dyDescent="0.35">
      <c r="A24" s="94"/>
      <c r="B24" s="40"/>
    </row>
    <row r="25" spans="1:2" s="42" customFormat="1" ht="15" customHeight="1" x14ac:dyDescent="0.35">
      <c r="A25" s="80">
        <v>2.1</v>
      </c>
      <c r="B25" s="40" t="s">
        <v>62</v>
      </c>
    </row>
    <row r="26" spans="1:2" s="42" customFormat="1" ht="15" customHeight="1" x14ac:dyDescent="0.35">
      <c r="A26" s="94">
        <v>2.2000000000000002</v>
      </c>
      <c r="B26" s="40" t="s">
        <v>63</v>
      </c>
    </row>
    <row r="27" spans="1:2" s="42" customFormat="1" ht="15" customHeight="1" x14ac:dyDescent="0.35">
      <c r="A27" s="94">
        <v>2.2999999999999998</v>
      </c>
      <c r="B27" s="44" t="s">
        <v>64</v>
      </c>
    </row>
    <row r="28" spans="1:2" s="42" customFormat="1" ht="15" customHeight="1" x14ac:dyDescent="0.35">
      <c r="A28" s="94">
        <v>2.4</v>
      </c>
      <c r="B28" s="96" t="s">
        <v>65</v>
      </c>
    </row>
    <row r="29" spans="1:2" s="42" customFormat="1" ht="15" customHeight="1" x14ac:dyDescent="0.35">
      <c r="A29" s="94">
        <v>2.5</v>
      </c>
      <c r="B29" s="45" t="s">
        <v>66</v>
      </c>
    </row>
    <row r="30" spans="1:2" s="42" customFormat="1" ht="15" customHeight="1" x14ac:dyDescent="0.35">
      <c r="A30" s="94">
        <v>2.6</v>
      </c>
      <c r="B30" s="45" t="s">
        <v>100</v>
      </c>
    </row>
    <row r="31" spans="1:2" s="42" customFormat="1" ht="15" customHeight="1" x14ac:dyDescent="0.35">
      <c r="A31" s="94">
        <v>2.7</v>
      </c>
      <c r="B31" s="45" t="s">
        <v>97</v>
      </c>
    </row>
    <row r="32" spans="1:2" s="42" customFormat="1" ht="15" customHeight="1" x14ac:dyDescent="0.35">
      <c r="A32" s="94">
        <v>2.8</v>
      </c>
      <c r="B32" s="45" t="s">
        <v>98</v>
      </c>
    </row>
    <row r="33" spans="1:2" s="42" customFormat="1" ht="15" customHeight="1" x14ac:dyDescent="0.35">
      <c r="A33" s="94">
        <v>2.9</v>
      </c>
      <c r="B33" s="45" t="s">
        <v>99</v>
      </c>
    </row>
    <row r="34" spans="1:2" s="42" customFormat="1" ht="15" customHeight="1" x14ac:dyDescent="0.35">
      <c r="A34" s="95"/>
      <c r="B34" s="41"/>
    </row>
    <row r="35" spans="1:2" s="42" customFormat="1" ht="15" customHeight="1" x14ac:dyDescent="0.35">
      <c r="A35" s="94">
        <v>3</v>
      </c>
      <c r="B35" s="44" t="s">
        <v>7</v>
      </c>
    </row>
    <row r="36" spans="1:2" s="42" customFormat="1" ht="15" customHeight="1" x14ac:dyDescent="0.35">
      <c r="A36" s="94"/>
      <c r="B36" s="41"/>
    </row>
    <row r="37" spans="1:2" s="42" customFormat="1" ht="15" customHeight="1" x14ac:dyDescent="0.35">
      <c r="A37" s="94">
        <v>3.1</v>
      </c>
      <c r="B37" s="41" t="s">
        <v>67</v>
      </c>
    </row>
    <row r="38" spans="1:2" s="42" customFormat="1" ht="15" customHeight="1" x14ac:dyDescent="0.35">
      <c r="A38" s="94">
        <v>3.2</v>
      </c>
      <c r="B38" s="41" t="s">
        <v>68</v>
      </c>
    </row>
    <row r="39" spans="1:2" s="42" customFormat="1" ht="15" customHeight="1" x14ac:dyDescent="0.35">
      <c r="A39" s="94">
        <v>3.3</v>
      </c>
      <c r="B39" s="41" t="s">
        <v>38</v>
      </c>
    </row>
    <row r="40" spans="1:2" s="42" customFormat="1" ht="15" customHeight="1" x14ac:dyDescent="0.35">
      <c r="A40" s="94">
        <v>3.4</v>
      </c>
      <c r="B40" s="41" t="s">
        <v>33</v>
      </c>
    </row>
    <row r="41" spans="1:2" s="42" customFormat="1" ht="15" customHeight="1" x14ac:dyDescent="0.35">
      <c r="A41" s="94">
        <v>3.5</v>
      </c>
      <c r="B41" s="41" t="s">
        <v>34</v>
      </c>
    </row>
    <row r="42" spans="1:2" s="42" customFormat="1" ht="15" customHeight="1" x14ac:dyDescent="0.35">
      <c r="A42" s="94">
        <v>3.6</v>
      </c>
      <c r="B42" s="41" t="s">
        <v>35</v>
      </c>
    </row>
    <row r="43" spans="1:2" s="42" customFormat="1" ht="15" customHeight="1" x14ac:dyDescent="0.35">
      <c r="A43" s="94">
        <v>3.7</v>
      </c>
      <c r="B43" s="41" t="s">
        <v>36</v>
      </c>
    </row>
    <row r="44" spans="1:2" s="42" customFormat="1" ht="15" customHeight="1" x14ac:dyDescent="0.35">
      <c r="A44" s="94">
        <v>3.8</v>
      </c>
      <c r="B44" s="46" t="s">
        <v>37</v>
      </c>
    </row>
    <row r="45" spans="1:2" s="42" customFormat="1" ht="15" customHeight="1" x14ac:dyDescent="0.35">
      <c r="A45" s="94">
        <v>3.9</v>
      </c>
      <c r="B45" s="46" t="s">
        <v>101</v>
      </c>
    </row>
    <row r="46" spans="1:2" s="42" customFormat="1" ht="15" customHeight="1" x14ac:dyDescent="0.35">
      <c r="A46" s="95">
        <v>3.1</v>
      </c>
      <c r="B46" s="46" t="s">
        <v>40</v>
      </c>
    </row>
    <row r="47" spans="1:2" s="42" customFormat="1" ht="15" customHeight="1" x14ac:dyDescent="0.35">
      <c r="A47" s="94">
        <v>3.11</v>
      </c>
      <c r="B47" s="46" t="s">
        <v>41</v>
      </c>
    </row>
    <row r="48" spans="1:2" s="42" customFormat="1" ht="15" customHeight="1" x14ac:dyDescent="0.35">
      <c r="A48" s="94">
        <v>3.12</v>
      </c>
      <c r="B48" s="46" t="s">
        <v>69</v>
      </c>
    </row>
    <row r="49" spans="1:2" s="42" customFormat="1" ht="15" customHeight="1" x14ac:dyDescent="0.35">
      <c r="A49" s="94">
        <v>3.13</v>
      </c>
      <c r="B49" s="46" t="s">
        <v>136</v>
      </c>
    </row>
    <row r="50" spans="1:2" s="42" customFormat="1" ht="15" customHeight="1" x14ac:dyDescent="0.35">
      <c r="A50" s="94">
        <v>3.14</v>
      </c>
      <c r="B50" s="46" t="s">
        <v>140</v>
      </c>
    </row>
    <row r="51" spans="1:2" s="42" customFormat="1" ht="15" customHeight="1" x14ac:dyDescent="0.35">
      <c r="A51" s="94">
        <v>3.15</v>
      </c>
      <c r="B51" s="46" t="s">
        <v>141</v>
      </c>
    </row>
    <row r="52" spans="1:2" s="42" customFormat="1" ht="15" customHeight="1" x14ac:dyDescent="0.35">
      <c r="A52" s="94"/>
      <c r="B52" s="46"/>
    </row>
    <row r="53" spans="1:2" s="42" customFormat="1" ht="15" customHeight="1" x14ac:dyDescent="0.35">
      <c r="A53" s="94">
        <v>4</v>
      </c>
      <c r="B53" s="44" t="s">
        <v>70</v>
      </c>
    </row>
    <row r="54" spans="1:2" s="42" customFormat="1" ht="15" customHeight="1" x14ac:dyDescent="0.35">
      <c r="A54" s="94"/>
      <c r="B54" s="46"/>
    </row>
    <row r="55" spans="1:2" s="42" customFormat="1" ht="15" customHeight="1" x14ac:dyDescent="0.35">
      <c r="A55" s="94">
        <v>4.0999999999999996</v>
      </c>
      <c r="B55" s="40" t="s">
        <v>71</v>
      </c>
    </row>
    <row r="56" spans="1:2" s="42" customFormat="1" ht="15" customHeight="1" x14ac:dyDescent="0.35">
      <c r="A56" s="94">
        <v>4.2</v>
      </c>
      <c r="B56" s="44" t="s">
        <v>72</v>
      </c>
    </row>
    <row r="57" spans="1:2" s="42" customFormat="1" ht="15" customHeight="1" x14ac:dyDescent="0.35">
      <c r="A57" s="94">
        <v>4.3</v>
      </c>
      <c r="B57" s="44" t="s">
        <v>73</v>
      </c>
    </row>
    <row r="58" spans="1:2" s="42" customFormat="1" ht="15" customHeight="1" x14ac:dyDescent="0.35">
      <c r="A58" s="94">
        <v>4.4000000000000004</v>
      </c>
      <c r="B58" s="44" t="s">
        <v>74</v>
      </c>
    </row>
    <row r="59" spans="1:2" s="42" customFormat="1" ht="15" customHeight="1" x14ac:dyDescent="0.35">
      <c r="A59" s="94">
        <v>4.5</v>
      </c>
      <c r="B59" s="44" t="s">
        <v>103</v>
      </c>
    </row>
    <row r="60" spans="1:2" s="42" customFormat="1" ht="15" customHeight="1" x14ac:dyDescent="0.35">
      <c r="A60" s="94">
        <v>4.5999999999999996</v>
      </c>
      <c r="B60" s="41" t="s">
        <v>75</v>
      </c>
    </row>
    <row r="61" spans="1:2" s="42" customFormat="1" ht="15" customHeight="1" x14ac:dyDescent="0.35">
      <c r="A61" s="94">
        <v>4.7</v>
      </c>
      <c r="B61" s="46" t="s">
        <v>102</v>
      </c>
    </row>
    <row r="62" spans="1:2" s="42" customFormat="1" ht="15" customHeight="1" x14ac:dyDescent="0.35">
      <c r="A62" s="94">
        <v>4.8</v>
      </c>
      <c r="B62" s="46" t="s">
        <v>76</v>
      </c>
    </row>
    <row r="63" spans="1:2" s="42" customFormat="1" ht="15" customHeight="1" x14ac:dyDescent="0.35">
      <c r="A63" s="82">
        <v>4.9000000000000004</v>
      </c>
      <c r="B63" s="46" t="s">
        <v>77</v>
      </c>
    </row>
    <row r="64" spans="1:2" s="42" customFormat="1" ht="15" customHeight="1" x14ac:dyDescent="0.35">
      <c r="A64" s="85">
        <v>4.0999999999999996</v>
      </c>
      <c r="B64" s="46" t="s">
        <v>91</v>
      </c>
    </row>
    <row r="65" spans="1:2" s="42" customFormat="1" ht="15" customHeight="1" x14ac:dyDescent="0.35">
      <c r="A65" s="85">
        <v>4.1100000000000003</v>
      </c>
      <c r="B65" s="41" t="s">
        <v>92</v>
      </c>
    </row>
    <row r="66" spans="1:2" x14ac:dyDescent="0.35">
      <c r="A66" s="82">
        <v>4.12</v>
      </c>
      <c r="B66" s="41" t="s">
        <v>135</v>
      </c>
    </row>
    <row r="67" spans="1:2" x14ac:dyDescent="0.35">
      <c r="A67" s="82">
        <v>4.13</v>
      </c>
      <c r="B67" s="41" t="s">
        <v>137</v>
      </c>
    </row>
    <row r="68" spans="1:2" x14ac:dyDescent="0.35">
      <c r="A68" s="82">
        <v>4.1399999999999997</v>
      </c>
      <c r="B68" s="41" t="s">
        <v>138</v>
      </c>
    </row>
    <row r="69" spans="1:2" x14ac:dyDescent="0.35">
      <c r="A69" s="82">
        <v>4.1500000000000004</v>
      </c>
      <c r="B69" s="41" t="s">
        <v>139</v>
      </c>
    </row>
    <row r="70" spans="1:2" x14ac:dyDescent="0.35">
      <c r="A70" s="82">
        <v>4.16</v>
      </c>
      <c r="B70" s="41" t="s">
        <v>142</v>
      </c>
    </row>
  </sheetData>
  <printOptions horizontalCentered="1"/>
  <pageMargins left="0.70866141732283461" right="0.70866141732283461" top="0.31496062992125984" bottom="0.62992125984251968" header="0.31496062992125984" footer="0.31496062992125984"/>
  <pageSetup paperSize="9" scale="6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pageSetUpPr fitToPage="1"/>
  </sheetPr>
  <dimension ref="A1:B93"/>
  <sheetViews>
    <sheetView zoomScale="119" zoomScaleNormal="95" workbookViewId="0">
      <selection activeCell="B17" sqref="B17"/>
    </sheetView>
  </sheetViews>
  <sheetFormatPr defaultColWidth="9.08984375" defaultRowHeight="12.5" x14ac:dyDescent="0.25"/>
  <cols>
    <col min="1" max="1" width="9.08984375" style="1"/>
    <col min="2" max="2" width="126.453125" style="2" customWidth="1"/>
    <col min="3" max="16384" width="9.08984375" style="1"/>
  </cols>
  <sheetData>
    <row r="1" spans="1:2" ht="15.5" x14ac:dyDescent="0.35">
      <c r="A1" s="40"/>
      <c r="B1" s="41"/>
    </row>
    <row r="2" spans="1:2" ht="18.5" x14ac:dyDescent="0.45">
      <c r="A2" s="86"/>
      <c r="B2" s="39" t="str">
        <f>+Cover!B47</f>
        <v>PROJECT: ROOFING SAMPLE</v>
      </c>
    </row>
    <row r="3" spans="1:2" ht="18.5" x14ac:dyDescent="0.45">
      <c r="A3" s="86"/>
      <c r="B3" s="91" t="str">
        <f>+Cover!B57</f>
        <v xml:space="preserve">DATE: </v>
      </c>
    </row>
    <row r="4" spans="1:2" ht="19" thickBot="1" x14ac:dyDescent="0.5">
      <c r="A4" s="86"/>
      <c r="B4" s="87"/>
    </row>
    <row r="5" spans="1:2" s="84" customFormat="1" ht="20.25" customHeight="1" thickBot="1" x14ac:dyDescent="0.4">
      <c r="A5" s="88"/>
      <c r="B5" s="89" t="s">
        <v>61</v>
      </c>
    </row>
    <row r="6" spans="1:2" ht="15.5" x14ac:dyDescent="0.35">
      <c r="A6" s="40"/>
      <c r="B6" s="40"/>
    </row>
    <row r="7" spans="1:2" ht="15.5" x14ac:dyDescent="0.35">
      <c r="A7" s="43"/>
      <c r="B7" s="47" t="s">
        <v>93</v>
      </c>
    </row>
    <row r="8" spans="1:2" ht="15.5" x14ac:dyDescent="0.35">
      <c r="A8" s="43"/>
      <c r="B8" s="47"/>
    </row>
    <row r="9" spans="1:2" ht="15.5" x14ac:dyDescent="0.35">
      <c r="A9" s="43"/>
      <c r="B9" s="41" t="s">
        <v>126</v>
      </c>
    </row>
    <row r="10" spans="1:2" ht="15.5" x14ac:dyDescent="0.35">
      <c r="A10" s="43"/>
      <c r="B10" s="41"/>
    </row>
    <row r="11" spans="1:2" ht="15.5" x14ac:dyDescent="0.35">
      <c r="A11" s="43"/>
      <c r="B11" s="41" t="s">
        <v>129</v>
      </c>
    </row>
    <row r="12" spans="1:2" ht="15.5" x14ac:dyDescent="0.35">
      <c r="A12" s="43"/>
      <c r="B12" s="90" t="s">
        <v>130</v>
      </c>
    </row>
    <row r="13" spans="1:2" ht="15.5" x14ac:dyDescent="0.35">
      <c r="A13" s="43"/>
      <c r="B13" s="90" t="s">
        <v>131</v>
      </c>
    </row>
    <row r="14" spans="1:2" ht="15.5" x14ac:dyDescent="0.35">
      <c r="A14" s="43"/>
      <c r="B14" s="90" t="s">
        <v>132</v>
      </c>
    </row>
    <row r="15" spans="1:2" ht="15.5" x14ac:dyDescent="0.35">
      <c r="A15" s="43"/>
      <c r="B15" s="90" t="s">
        <v>133</v>
      </c>
    </row>
    <row r="16" spans="1:2" ht="15.5" x14ac:dyDescent="0.35">
      <c r="A16" s="43"/>
      <c r="B16" s="90" t="s">
        <v>134</v>
      </c>
    </row>
    <row r="17" spans="1:2" ht="15.5" x14ac:dyDescent="0.35">
      <c r="A17" s="43"/>
      <c r="B17" s="90"/>
    </row>
    <row r="18" spans="1:2" ht="15.5" x14ac:dyDescent="0.35">
      <c r="A18" s="43"/>
      <c r="B18" s="90"/>
    </row>
    <row r="19" spans="1:2" ht="15.5" x14ac:dyDescent="0.35">
      <c r="A19" s="43"/>
      <c r="B19" s="90"/>
    </row>
    <row r="20" spans="1:2" ht="15.5" x14ac:dyDescent="0.35">
      <c r="A20" s="43"/>
      <c r="B20" s="90"/>
    </row>
    <row r="21" spans="1:2" ht="15.5" x14ac:dyDescent="0.35">
      <c r="A21" s="43"/>
      <c r="B21" s="90"/>
    </row>
    <row r="22" spans="1:2" ht="15.5" x14ac:dyDescent="0.35">
      <c r="A22" s="43"/>
      <c r="B22" s="90"/>
    </row>
    <row r="23" spans="1:2" ht="15.5" x14ac:dyDescent="0.35">
      <c r="A23" s="43"/>
      <c r="B23" s="90"/>
    </row>
    <row r="24" spans="1:2" ht="15.5" x14ac:dyDescent="0.35">
      <c r="A24" s="43"/>
      <c r="B24" s="90"/>
    </row>
    <row r="25" spans="1:2" ht="15.5" x14ac:dyDescent="0.35">
      <c r="A25" s="43"/>
      <c r="B25" s="90"/>
    </row>
    <row r="26" spans="1:2" ht="15.5" x14ac:dyDescent="0.35">
      <c r="A26" s="43"/>
      <c r="B26" s="90"/>
    </row>
    <row r="27" spans="1:2" ht="15.5" x14ac:dyDescent="0.35">
      <c r="A27" s="43"/>
      <c r="B27" s="90"/>
    </row>
    <row r="28" spans="1:2" ht="15.5" x14ac:dyDescent="0.35">
      <c r="A28" s="43"/>
      <c r="B28" s="90"/>
    </row>
    <row r="29" spans="1:2" ht="15.5" x14ac:dyDescent="0.35">
      <c r="A29" s="43"/>
      <c r="B29" s="90"/>
    </row>
    <row r="30" spans="1:2" ht="15.5" x14ac:dyDescent="0.35">
      <c r="A30" s="43"/>
      <c r="B30" s="90"/>
    </row>
    <row r="31" spans="1:2" ht="15.5" x14ac:dyDescent="0.35">
      <c r="A31" s="43"/>
      <c r="B31" s="90"/>
    </row>
    <row r="32" spans="1:2" ht="15.5" x14ac:dyDescent="0.35">
      <c r="A32" s="43"/>
      <c r="B32" s="90"/>
    </row>
    <row r="33" spans="1:2" ht="15.5" x14ac:dyDescent="0.35">
      <c r="A33" s="43"/>
      <c r="B33" s="90"/>
    </row>
    <row r="34" spans="1:2" ht="15.5" x14ac:dyDescent="0.35">
      <c r="A34" s="43"/>
      <c r="B34" s="90"/>
    </row>
    <row r="35" spans="1:2" ht="15.5" x14ac:dyDescent="0.35">
      <c r="A35" s="43"/>
      <c r="B35" s="90"/>
    </row>
    <row r="36" spans="1:2" ht="15.5" x14ac:dyDescent="0.35">
      <c r="A36" s="43"/>
      <c r="B36" s="90"/>
    </row>
    <row r="37" spans="1:2" ht="15.5" x14ac:dyDescent="0.35">
      <c r="A37" s="43"/>
      <c r="B37" s="90"/>
    </row>
    <row r="38" spans="1:2" ht="15.5" x14ac:dyDescent="0.35">
      <c r="A38" s="43"/>
      <c r="B38" s="90"/>
    </row>
    <row r="39" spans="1:2" ht="15.5" x14ac:dyDescent="0.35">
      <c r="A39" s="43"/>
      <c r="B39" s="90"/>
    </row>
    <row r="40" spans="1:2" ht="15.5" x14ac:dyDescent="0.35">
      <c r="A40" s="43"/>
      <c r="B40" s="90"/>
    </row>
    <row r="41" spans="1:2" ht="15.5" x14ac:dyDescent="0.35">
      <c r="A41" s="43"/>
      <c r="B41" s="90"/>
    </row>
    <row r="42" spans="1:2" ht="15.5" x14ac:dyDescent="0.35">
      <c r="A42" s="43"/>
      <c r="B42" s="90"/>
    </row>
    <row r="43" spans="1:2" ht="15.5" x14ac:dyDescent="0.35">
      <c r="A43" s="43"/>
      <c r="B43" s="90"/>
    </row>
    <row r="44" spans="1:2" ht="15.5" x14ac:dyDescent="0.35">
      <c r="A44" s="43"/>
      <c r="B44" s="90"/>
    </row>
    <row r="45" spans="1:2" ht="15.5" x14ac:dyDescent="0.35">
      <c r="A45" s="43"/>
      <c r="B45" s="90"/>
    </row>
    <row r="46" spans="1:2" ht="15.5" x14ac:dyDescent="0.35">
      <c r="A46" s="43"/>
      <c r="B46" s="90"/>
    </row>
    <row r="47" spans="1:2" ht="15.5" x14ac:dyDescent="0.35">
      <c r="A47" s="43"/>
      <c r="B47" s="90"/>
    </row>
    <row r="48" spans="1:2" ht="15.5" x14ac:dyDescent="0.35">
      <c r="A48" s="43"/>
      <c r="B48" s="90"/>
    </row>
    <row r="49" spans="1:2" ht="15.5" x14ac:dyDescent="0.35">
      <c r="A49" s="43"/>
      <c r="B49" s="90"/>
    </row>
    <row r="50" spans="1:2" ht="15.5" x14ac:dyDescent="0.35">
      <c r="A50" s="43"/>
      <c r="B50" s="90"/>
    </row>
    <row r="51" spans="1:2" ht="15.5" x14ac:dyDescent="0.35">
      <c r="A51" s="43"/>
      <c r="B51" s="90"/>
    </row>
    <row r="52" spans="1:2" ht="15.5" x14ac:dyDescent="0.35">
      <c r="A52" s="43"/>
      <c r="B52" s="90"/>
    </row>
    <row r="53" spans="1:2" ht="15.5" x14ac:dyDescent="0.35">
      <c r="A53" s="43"/>
      <c r="B53" s="90"/>
    </row>
    <row r="54" spans="1:2" ht="15.5" x14ac:dyDescent="0.35">
      <c r="A54" s="43"/>
      <c r="B54" s="90"/>
    </row>
    <row r="55" spans="1:2" ht="15.5" x14ac:dyDescent="0.35">
      <c r="A55" s="43"/>
      <c r="B55" s="90"/>
    </row>
    <row r="56" spans="1:2" ht="15.5" x14ac:dyDescent="0.35">
      <c r="A56" s="43"/>
      <c r="B56" s="90"/>
    </row>
    <row r="57" spans="1:2" ht="15.5" x14ac:dyDescent="0.35">
      <c r="A57" s="43"/>
      <c r="B57" s="90"/>
    </row>
    <row r="58" spans="1:2" ht="15.5" x14ac:dyDescent="0.35">
      <c r="A58" s="43"/>
      <c r="B58" s="90"/>
    </row>
    <row r="59" spans="1:2" ht="15.5" x14ac:dyDescent="0.35">
      <c r="A59" s="43"/>
      <c r="B59" s="90"/>
    </row>
    <row r="60" spans="1:2" ht="15.5" x14ac:dyDescent="0.35">
      <c r="A60" s="43"/>
      <c r="B60" s="90"/>
    </row>
    <row r="61" spans="1:2" ht="15.5" x14ac:dyDescent="0.35">
      <c r="A61" s="43"/>
      <c r="B61" s="90"/>
    </row>
    <row r="62" spans="1:2" ht="15.5" x14ac:dyDescent="0.35">
      <c r="A62" s="43"/>
      <c r="B62" s="90"/>
    </row>
    <row r="63" spans="1:2" ht="15.5" x14ac:dyDescent="0.35">
      <c r="A63" s="43"/>
      <c r="B63" s="90"/>
    </row>
    <row r="64" spans="1:2" ht="15.5" x14ac:dyDescent="0.35">
      <c r="A64" s="43"/>
      <c r="B64" s="90"/>
    </row>
    <row r="65" spans="1:2" ht="15.5" x14ac:dyDescent="0.35">
      <c r="A65" s="43"/>
      <c r="B65" s="90"/>
    </row>
    <row r="66" spans="1:2" ht="15.5" x14ac:dyDescent="0.35">
      <c r="A66" s="43"/>
      <c r="B66" s="90"/>
    </row>
    <row r="67" spans="1:2" ht="15.5" x14ac:dyDescent="0.35">
      <c r="A67" s="43"/>
      <c r="B67" s="90"/>
    </row>
    <row r="68" spans="1:2" ht="15.5" x14ac:dyDescent="0.35">
      <c r="A68" s="43"/>
      <c r="B68" s="90"/>
    </row>
    <row r="69" spans="1:2" ht="15.5" x14ac:dyDescent="0.35">
      <c r="A69" s="43"/>
      <c r="B69" s="90"/>
    </row>
    <row r="70" spans="1:2" ht="15.5" x14ac:dyDescent="0.35">
      <c r="A70" s="43"/>
      <c r="B70" s="90"/>
    </row>
    <row r="71" spans="1:2" ht="15.5" x14ac:dyDescent="0.35">
      <c r="A71" s="43"/>
      <c r="B71" s="90"/>
    </row>
    <row r="72" spans="1:2" ht="15.5" x14ac:dyDescent="0.35">
      <c r="A72" s="43"/>
      <c r="B72" s="90"/>
    </row>
    <row r="73" spans="1:2" ht="15.5" x14ac:dyDescent="0.35">
      <c r="A73" s="43"/>
      <c r="B73" s="90"/>
    </row>
    <row r="74" spans="1:2" ht="15.5" x14ac:dyDescent="0.35">
      <c r="A74" s="43"/>
      <c r="B74" s="41"/>
    </row>
    <row r="75" spans="1:2" ht="15.5" x14ac:dyDescent="0.35">
      <c r="A75" s="40"/>
      <c r="B75" s="41"/>
    </row>
    <row r="76" spans="1:2" ht="15.5" x14ac:dyDescent="0.35">
      <c r="A76" s="40"/>
      <c r="B76" s="41"/>
    </row>
    <row r="77" spans="1:2" ht="15.5" x14ac:dyDescent="0.35">
      <c r="A77" s="40"/>
      <c r="B77" s="41"/>
    </row>
    <row r="78" spans="1:2" ht="15.5" x14ac:dyDescent="0.35">
      <c r="A78" s="40"/>
      <c r="B78" s="41"/>
    </row>
    <row r="79" spans="1:2" ht="15.5" x14ac:dyDescent="0.35">
      <c r="A79" s="40"/>
      <c r="B79" s="41"/>
    </row>
    <row r="80" spans="1:2" ht="15.5" x14ac:dyDescent="0.35">
      <c r="A80" s="40"/>
      <c r="B80" s="41"/>
    </row>
    <row r="81" spans="1:2" ht="15.5" x14ac:dyDescent="0.35">
      <c r="A81" s="40"/>
      <c r="B81" s="41"/>
    </row>
    <row r="82" spans="1:2" ht="15.5" x14ac:dyDescent="0.35">
      <c r="A82" s="40"/>
      <c r="B82" s="41"/>
    </row>
    <row r="83" spans="1:2" ht="15.5" x14ac:dyDescent="0.35">
      <c r="A83" s="40"/>
      <c r="B83" s="41"/>
    </row>
    <row r="84" spans="1:2" ht="15.5" x14ac:dyDescent="0.35">
      <c r="A84" s="40"/>
      <c r="B84" s="41"/>
    </row>
    <row r="85" spans="1:2" ht="15.5" x14ac:dyDescent="0.35">
      <c r="A85" s="40"/>
      <c r="B85" s="41"/>
    </row>
    <row r="86" spans="1:2" ht="15.5" x14ac:dyDescent="0.35">
      <c r="A86" s="40"/>
      <c r="B86" s="41"/>
    </row>
    <row r="87" spans="1:2" ht="15.5" x14ac:dyDescent="0.35">
      <c r="A87" s="40"/>
      <c r="B87" s="41"/>
    </row>
    <row r="88" spans="1:2" ht="15.5" x14ac:dyDescent="0.35">
      <c r="A88" s="40"/>
      <c r="B88" s="41"/>
    </row>
    <row r="89" spans="1:2" ht="15.5" x14ac:dyDescent="0.35">
      <c r="A89" s="40"/>
      <c r="B89" s="41"/>
    </row>
    <row r="90" spans="1:2" ht="15.5" x14ac:dyDescent="0.35">
      <c r="A90" s="40"/>
      <c r="B90" s="41"/>
    </row>
    <row r="91" spans="1:2" ht="15.5" x14ac:dyDescent="0.35">
      <c r="A91" s="40"/>
      <c r="B91" s="41"/>
    </row>
    <row r="92" spans="1:2" ht="15.5" x14ac:dyDescent="0.35">
      <c r="A92" s="40"/>
      <c r="B92" s="41"/>
    </row>
    <row r="93" spans="1:2" ht="15.5" x14ac:dyDescent="0.35">
      <c r="A93" s="40"/>
      <c r="B93" s="41"/>
    </row>
  </sheetData>
  <sheetProtection algorithmName="SHA-512" hashValue="M8+78uHl42uqqrEatQeXy+g5su7VIh0JnobH6wNKK6TS72Ki5nMBV6SjVdXOysaXmj97EJzdPMOwy0Uxzdp3Vw==" saltValue="U/En+2Jf67PVAi67jOTqBg==" spinCount="100000" sheet="1" objects="1" scenarios="1"/>
  <printOptions horizontalCentered="1"/>
  <pageMargins left="0.70866141732283472" right="0.70866141732283472" top="0.74803149606299213" bottom="0.74803149606299213" header="0.31496062992125984" footer="0.31496062992125984"/>
  <pageSetup paperSize="9" scale="64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>
    <pageSetUpPr fitToPage="1"/>
  </sheetPr>
  <dimension ref="B1:M65"/>
  <sheetViews>
    <sheetView zoomScale="95" zoomScaleNormal="95" workbookViewId="0">
      <selection activeCell="B11" sqref="B11"/>
    </sheetView>
  </sheetViews>
  <sheetFormatPr defaultColWidth="9.08984375" defaultRowHeight="15.5" x14ac:dyDescent="0.35"/>
  <cols>
    <col min="1" max="1" width="2.36328125" style="78" customWidth="1"/>
    <col min="2" max="2" width="70.453125" style="78" customWidth="1"/>
    <col min="3" max="3" width="16.453125" style="74" customWidth="1"/>
    <col min="4" max="4" width="20.6328125" style="79" customWidth="1"/>
    <col min="5" max="5" width="12.453125" style="77" bestFit="1" customWidth="1"/>
    <col min="6" max="7" width="20.6328125" style="105" customWidth="1"/>
    <col min="8" max="9" width="20.6328125" style="173" customWidth="1"/>
    <col min="10" max="10" width="10.08984375" style="78" bestFit="1" customWidth="1"/>
    <col min="11" max="11" width="13.36328125" style="78" bestFit="1" customWidth="1"/>
    <col min="12" max="16384" width="9.08984375" style="78"/>
  </cols>
  <sheetData>
    <row r="1" spans="2:13" x14ac:dyDescent="0.35">
      <c r="B1" s="97"/>
    </row>
    <row r="2" spans="2:13" s="77" customFormat="1" x14ac:dyDescent="0.35">
      <c r="B2" s="98" t="str">
        <f>+Documents!B2</f>
        <v>PROJECT: ROOFING SAMPLE</v>
      </c>
      <c r="C2" s="74"/>
      <c r="D2" s="79"/>
      <c r="F2" s="105"/>
      <c r="G2" s="105"/>
      <c r="H2" s="173"/>
      <c r="I2" s="173"/>
    </row>
    <row r="3" spans="2:13" s="77" customFormat="1" ht="16" thickBot="1" x14ac:dyDescent="0.4">
      <c r="B3" s="129" t="str">
        <f>+Documents!B3</f>
        <v xml:space="preserve">DATE: </v>
      </c>
      <c r="C3" s="74"/>
      <c r="D3" s="79"/>
      <c r="F3" s="105"/>
      <c r="G3" s="105"/>
      <c r="H3" s="173"/>
      <c r="I3" s="173"/>
    </row>
    <row r="4" spans="2:13" s="77" customFormat="1" ht="16" thickBot="1" x14ac:dyDescent="0.4">
      <c r="B4" s="78"/>
      <c r="C4" s="74"/>
      <c r="D4" s="79"/>
      <c r="F4" s="277" t="s">
        <v>84</v>
      </c>
      <c r="G4" s="278"/>
      <c r="H4" s="278"/>
      <c r="I4" s="279"/>
    </row>
    <row r="5" spans="2:13" s="77" customFormat="1" ht="31.75" customHeight="1" thickBot="1" x14ac:dyDescent="0.4">
      <c r="B5" s="274" t="s">
        <v>78</v>
      </c>
      <c r="C5" s="275"/>
      <c r="D5" s="276"/>
      <c r="F5" s="166" t="s">
        <v>85</v>
      </c>
      <c r="G5" s="99" t="s">
        <v>86</v>
      </c>
      <c r="H5" s="99" t="s">
        <v>119</v>
      </c>
      <c r="I5" s="100" t="s">
        <v>120</v>
      </c>
      <c r="K5" s="173" t="s">
        <v>87</v>
      </c>
      <c r="L5" s="280" t="e" cm="1">
        <f t="array" aca="1" ref="L5" ca="1">CheckMissingTabs(B7:B8)</f>
        <v>#NAME?</v>
      </c>
      <c r="M5" s="280"/>
    </row>
    <row r="6" spans="2:13" x14ac:dyDescent="0.35">
      <c r="B6" s="101"/>
      <c r="D6" s="75"/>
      <c r="F6" s="154"/>
      <c r="H6" s="105"/>
      <c r="I6" s="155"/>
    </row>
    <row r="7" spans="2:13" x14ac:dyDescent="0.35">
      <c r="B7" s="101" t="s">
        <v>13</v>
      </c>
      <c r="D7" s="75">
        <f>+Demolition!F24</f>
        <v>7760.43</v>
      </c>
      <c r="F7" s="179">
        <f>+Demolition!K24</f>
        <v>6748.2</v>
      </c>
      <c r="G7" s="180">
        <f>+Demolition!L24</f>
        <v>0</v>
      </c>
      <c r="H7" s="105">
        <f>+Demolition!M24</f>
        <v>1012.23</v>
      </c>
      <c r="I7" s="155">
        <f>+Demolition!N24</f>
        <v>0</v>
      </c>
      <c r="K7" s="105">
        <f>+F7+G7+I7+H7-D7</f>
        <v>0</v>
      </c>
    </row>
    <row r="8" spans="2:13" ht="16" thickBot="1" x14ac:dyDescent="0.4">
      <c r="B8" s="101"/>
      <c r="D8" s="75"/>
      <c r="F8" s="154"/>
      <c r="H8" s="105"/>
      <c r="I8" s="155"/>
      <c r="K8" s="173"/>
    </row>
    <row r="9" spans="2:13" ht="16" thickBot="1" x14ac:dyDescent="0.4">
      <c r="B9" s="102" t="s">
        <v>79</v>
      </c>
      <c r="C9" s="103"/>
      <c r="D9" s="104">
        <f>SUM(D3:D8)</f>
        <v>7760.43</v>
      </c>
      <c r="F9" s="182">
        <f>SUM(F6:F8)</f>
        <v>6748.2</v>
      </c>
      <c r="G9" s="181">
        <f>SUM(G6:G8)</f>
        <v>0</v>
      </c>
      <c r="H9" s="195">
        <f>SUM(H6:H8)</f>
        <v>1012.23</v>
      </c>
      <c r="I9" s="178">
        <f>SUM(I6:I8)</f>
        <v>0</v>
      </c>
      <c r="K9" s="105">
        <f>+F9+G9+I9+H9-D9</f>
        <v>0</v>
      </c>
    </row>
    <row r="10" spans="2:13" x14ac:dyDescent="0.35">
      <c r="B10" s="107"/>
      <c r="D10" s="108"/>
      <c r="F10" s="154"/>
      <c r="H10" s="105"/>
      <c r="I10" s="155"/>
    </row>
    <row r="11" spans="2:13" x14ac:dyDescent="0.35">
      <c r="B11" s="101" t="s">
        <v>9</v>
      </c>
      <c r="C11" s="109"/>
      <c r="D11" s="108">
        <f>+Preliminaries!F65</f>
        <v>0</v>
      </c>
      <c r="F11" s="154"/>
      <c r="H11" s="105"/>
      <c r="I11" s="155"/>
    </row>
    <row r="12" spans="2:13" ht="16" thickBot="1" x14ac:dyDescent="0.4">
      <c r="B12" s="107"/>
      <c r="D12" s="108"/>
      <c r="F12" s="154"/>
      <c r="H12" s="105"/>
      <c r="I12" s="155"/>
    </row>
    <row r="13" spans="2:13" ht="16" thickBot="1" x14ac:dyDescent="0.4">
      <c r="B13" s="110" t="s">
        <v>80</v>
      </c>
      <c r="C13" s="103"/>
      <c r="D13" s="104">
        <f>+D11+D9</f>
        <v>7760.43</v>
      </c>
      <c r="F13" s="154"/>
      <c r="I13" s="174"/>
    </row>
    <row r="14" spans="2:13" x14ac:dyDescent="0.35">
      <c r="B14" s="111"/>
      <c r="C14" s="112"/>
      <c r="D14" s="113"/>
      <c r="F14" s="154"/>
      <c r="I14" s="174"/>
    </row>
    <row r="15" spans="2:13" x14ac:dyDescent="0.35">
      <c r="B15" s="114" t="s">
        <v>81</v>
      </c>
      <c r="C15" s="115">
        <f>+Preliminaries!J4</f>
        <v>0</v>
      </c>
      <c r="D15" s="116" t="s">
        <v>82</v>
      </c>
      <c r="F15" s="154"/>
      <c r="I15" s="174"/>
    </row>
    <row r="16" spans="2:13" ht="16" thickBot="1" x14ac:dyDescent="0.4">
      <c r="B16" s="117"/>
      <c r="C16" s="118"/>
      <c r="D16" s="76"/>
      <c r="F16" s="175"/>
      <c r="G16" s="176"/>
      <c r="H16" s="197"/>
      <c r="I16" s="177"/>
    </row>
    <row r="25" spans="2:4" x14ac:dyDescent="0.35">
      <c r="B25" s="119"/>
      <c r="C25" s="120"/>
      <c r="D25" s="121"/>
    </row>
    <row r="26" spans="2:4" x14ac:dyDescent="0.35">
      <c r="B26" s="119"/>
      <c r="C26" s="120"/>
      <c r="D26" s="121"/>
    </row>
    <row r="27" spans="2:4" x14ac:dyDescent="0.35">
      <c r="B27" s="119"/>
      <c r="C27" s="120"/>
      <c r="D27" s="121"/>
    </row>
    <row r="28" spans="2:4" x14ac:dyDescent="0.35">
      <c r="B28" s="122"/>
    </row>
    <row r="29" spans="2:4" x14ac:dyDescent="0.35">
      <c r="B29" s="123"/>
      <c r="C29" s="124"/>
      <c r="D29" s="125"/>
    </row>
    <row r="31" spans="2:4" x14ac:dyDescent="0.35">
      <c r="B31" s="123"/>
      <c r="C31" s="124"/>
      <c r="D31" s="125"/>
    </row>
    <row r="34" spans="2:13" x14ac:dyDescent="0.35">
      <c r="B34" s="123"/>
      <c r="C34" s="124"/>
      <c r="D34" s="125"/>
    </row>
    <row r="35" spans="2:13" x14ac:dyDescent="0.35">
      <c r="B35" s="126"/>
      <c r="C35" s="127"/>
      <c r="D35" s="128"/>
    </row>
    <row r="36" spans="2:13" x14ac:dyDescent="0.35">
      <c r="M36" s="105"/>
    </row>
    <row r="37" spans="2:13" s="106" customFormat="1" ht="30.25" customHeight="1" x14ac:dyDescent="0.35">
      <c r="B37" s="122"/>
      <c r="C37" s="74"/>
      <c r="D37" s="79"/>
      <c r="E37" s="77"/>
      <c r="F37" s="105"/>
      <c r="G37" s="105"/>
      <c r="H37" s="173"/>
      <c r="I37" s="173"/>
      <c r="J37" s="78"/>
      <c r="K37" s="78"/>
      <c r="L37" s="78"/>
      <c r="M37" s="78"/>
    </row>
    <row r="41" spans="2:13" ht="34.5" customHeight="1" x14ac:dyDescent="0.35"/>
    <row r="53" spans="2:13" s="77" customFormat="1" x14ac:dyDescent="0.35">
      <c r="B53" s="78"/>
      <c r="C53" s="74"/>
      <c r="D53" s="79"/>
      <c r="F53" s="105"/>
      <c r="G53" s="105"/>
      <c r="H53" s="173"/>
      <c r="I53" s="173"/>
      <c r="J53" s="78"/>
      <c r="K53" s="78"/>
      <c r="L53" s="78"/>
      <c r="M53" s="78"/>
    </row>
    <row r="54" spans="2:13" s="77" customFormat="1" x14ac:dyDescent="0.35">
      <c r="B54" s="78"/>
      <c r="C54" s="74"/>
      <c r="D54" s="79"/>
      <c r="F54" s="105"/>
      <c r="G54" s="105"/>
      <c r="H54" s="173"/>
      <c r="I54" s="173"/>
      <c r="J54" s="78"/>
      <c r="K54" s="78"/>
      <c r="L54" s="78"/>
      <c r="M54" s="78"/>
    </row>
    <row r="55" spans="2:13" s="77" customFormat="1" x14ac:dyDescent="0.35">
      <c r="B55" s="78"/>
      <c r="C55" s="74"/>
      <c r="D55" s="79"/>
      <c r="F55" s="105"/>
      <c r="G55" s="105"/>
      <c r="H55" s="173"/>
      <c r="I55" s="173"/>
      <c r="J55" s="78"/>
      <c r="K55" s="78"/>
      <c r="L55" s="78"/>
      <c r="M55" s="78"/>
    </row>
    <row r="56" spans="2:13" s="77" customFormat="1" x14ac:dyDescent="0.35">
      <c r="B56" s="78"/>
      <c r="C56" s="74"/>
      <c r="D56" s="79"/>
      <c r="F56" s="105"/>
      <c r="G56" s="105"/>
      <c r="H56" s="173"/>
      <c r="I56" s="173"/>
      <c r="J56" s="78"/>
      <c r="K56" s="78"/>
      <c r="L56" s="78"/>
      <c r="M56" s="78"/>
    </row>
    <row r="57" spans="2:13" s="77" customFormat="1" x14ac:dyDescent="0.35">
      <c r="B57" s="78"/>
      <c r="C57" s="74"/>
      <c r="D57" s="79"/>
      <c r="F57" s="105"/>
      <c r="G57" s="105"/>
      <c r="H57" s="173"/>
      <c r="I57" s="173"/>
      <c r="J57" s="78"/>
      <c r="K57" s="78"/>
      <c r="L57" s="78"/>
      <c r="M57" s="78"/>
    </row>
    <row r="59" spans="2:13" s="77" customFormat="1" x14ac:dyDescent="0.35">
      <c r="B59" s="78"/>
      <c r="C59" s="74"/>
      <c r="D59" s="79"/>
      <c r="F59" s="105"/>
      <c r="G59" s="105"/>
      <c r="H59" s="173"/>
      <c r="I59" s="173"/>
      <c r="J59" s="78"/>
      <c r="K59" s="78"/>
      <c r="L59" s="78"/>
      <c r="M59" s="78"/>
    </row>
    <row r="62" spans="2:13" s="77" customFormat="1" x14ac:dyDescent="0.35">
      <c r="B62" s="78"/>
      <c r="C62" s="74"/>
      <c r="D62" s="79"/>
      <c r="F62" s="105"/>
      <c r="G62" s="105"/>
      <c r="H62" s="173"/>
      <c r="I62" s="173"/>
      <c r="J62" s="78"/>
      <c r="K62" s="78"/>
      <c r="L62" s="78"/>
      <c r="M62" s="78"/>
    </row>
    <row r="63" spans="2:13" s="77" customFormat="1" x14ac:dyDescent="0.35">
      <c r="B63" s="78"/>
      <c r="C63" s="74"/>
      <c r="D63" s="79"/>
      <c r="F63" s="105"/>
      <c r="G63" s="105"/>
      <c r="H63" s="173"/>
      <c r="I63" s="173"/>
      <c r="J63" s="78"/>
      <c r="K63" s="78"/>
      <c r="L63" s="78"/>
      <c r="M63" s="78"/>
    </row>
    <row r="65" spans="2:13" s="77" customFormat="1" x14ac:dyDescent="0.35">
      <c r="B65" s="78"/>
      <c r="C65" s="74"/>
      <c r="D65" s="79"/>
      <c r="F65" s="105"/>
      <c r="G65" s="105"/>
      <c r="H65" s="173"/>
      <c r="I65" s="173"/>
      <c r="J65" s="78"/>
      <c r="K65" s="78"/>
      <c r="L65" s="78"/>
      <c r="M65" s="78"/>
    </row>
  </sheetData>
  <mergeCells count="3">
    <mergeCell ref="B5:D5"/>
    <mergeCell ref="F4:I4"/>
    <mergeCell ref="L5:M5"/>
  </mergeCells>
  <conditionalFormatting sqref="K7">
    <cfRule type="cellIs" dxfId="12" priority="9" operator="equal">
      <formula>0</formula>
    </cfRule>
    <cfRule type="cellIs" dxfId="11" priority="10" operator="notEqual">
      <formula>0</formula>
    </cfRule>
  </conditionalFormatting>
  <conditionalFormatting sqref="K9">
    <cfRule type="cellIs" dxfId="10" priority="7" operator="equal">
      <formula>0</formula>
    </cfRule>
    <cfRule type="cellIs" dxfId="9" priority="8" operator="notEqual">
      <formula>0</formula>
    </cfRule>
  </conditionalFormatting>
  <conditionalFormatting sqref="L5">
    <cfRule type="containsText" dxfId="8" priority="2" operator="containsText" text="No Missing Sheets">
      <formula>NOT(ISERROR(SEARCH("No Missing Sheets",L5)))</formula>
    </cfRule>
  </conditionalFormatting>
  <conditionalFormatting sqref="L5:M5">
    <cfRule type="cellIs" dxfId="7" priority="1" operator="notEqual">
      <formula>"No Missing Sheets"</formula>
    </cfRule>
  </conditionalFormatting>
  <printOptions horizontalCentered="1"/>
  <pageMargins left="0.15748031496062992" right="0.15748031496062992" top="0.98425196850393704" bottom="0.98425196850393704" header="0.51181102362204722" footer="0.51181102362204722"/>
  <pageSetup paperSize="9" scale="91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3">
    <pageSetUpPr fitToPage="1"/>
  </sheetPr>
  <dimension ref="A1:S25"/>
  <sheetViews>
    <sheetView topLeftCell="A3" zoomScale="82" zoomScaleNormal="70" workbookViewId="0">
      <selection activeCell="G24" sqref="G24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32" customWidth="1"/>
    <col min="4" max="4" width="8.6328125" style="16" customWidth="1"/>
    <col min="5" max="6" width="15.6328125" style="20" customWidth="1"/>
    <col min="7" max="9" width="14.36328125" style="20" customWidth="1"/>
    <col min="10" max="10" width="14.36328125" style="16" customWidth="1"/>
    <col min="11" max="14" width="15.6328125" style="16" customWidth="1"/>
    <col min="15" max="15" width="12.453125" style="130" customWidth="1"/>
    <col min="16" max="16" width="12.453125" style="68" customWidth="1"/>
    <col min="17" max="17" width="12.453125" style="20" customWidth="1"/>
    <col min="18" max="18" width="10.453125" style="16" bestFit="1" customWidth="1"/>
    <col min="19" max="16384" width="9.08984375" style="16"/>
  </cols>
  <sheetData>
    <row r="1" spans="1:17" x14ac:dyDescent="0.35">
      <c r="A1" s="29"/>
      <c r="B1" s="23"/>
      <c r="C1" s="31"/>
      <c r="D1" s="24"/>
      <c r="E1" s="33"/>
      <c r="F1" s="34"/>
      <c r="G1" s="33"/>
      <c r="H1" s="33"/>
      <c r="I1" s="33"/>
      <c r="J1" s="24"/>
    </row>
    <row r="2" spans="1:17" x14ac:dyDescent="0.35">
      <c r="A2" s="15"/>
      <c r="B2" s="3" t="str">
        <f>+'Qual, Excl &amp; Assum'!B2</f>
        <v>PROJECT: ROOFING SAMPLE</v>
      </c>
      <c r="F2" s="35"/>
    </row>
    <row r="3" spans="1:17" x14ac:dyDescent="0.35">
      <c r="A3" s="15"/>
      <c r="B3" s="53" t="str">
        <f>+'Qual, Excl &amp; Assum'!B3</f>
        <v xml:space="preserve">DATE: </v>
      </c>
      <c r="F3" s="35"/>
    </row>
    <row r="4" spans="1:17" s="21" customFormat="1" ht="16" thickBot="1" x14ac:dyDescent="0.4">
      <c r="A4" s="15"/>
      <c r="B4" s="22"/>
      <c r="C4" s="32"/>
      <c r="E4" s="36"/>
      <c r="F4" s="37"/>
      <c r="G4" s="36"/>
      <c r="H4" s="36"/>
      <c r="I4" s="36"/>
      <c r="O4" s="130"/>
      <c r="P4" s="68"/>
      <c r="Q4" s="20"/>
    </row>
    <row r="5" spans="1:17" s="21" customFormat="1" ht="38.25" customHeight="1" thickBot="1" x14ac:dyDescent="0.55000000000000004">
      <c r="A5" s="148"/>
      <c r="B5" s="152" t="s">
        <v>13</v>
      </c>
      <c r="C5" s="149"/>
      <c r="D5" s="150"/>
      <c r="E5" s="151"/>
      <c r="F5" s="156"/>
      <c r="G5" s="281" t="s">
        <v>83</v>
      </c>
      <c r="H5" s="282"/>
      <c r="I5" s="282"/>
      <c r="J5" s="283"/>
      <c r="K5" s="281" t="s">
        <v>84</v>
      </c>
      <c r="L5" s="282"/>
      <c r="M5" s="282"/>
      <c r="N5" s="283"/>
      <c r="O5" s="130"/>
      <c r="P5" s="68"/>
      <c r="Q5" s="20"/>
    </row>
    <row r="6" spans="1:17" s="21" customFormat="1" ht="18.5" x14ac:dyDescent="0.45">
      <c r="A6" s="49"/>
      <c r="B6" s="38"/>
      <c r="C6" s="131"/>
      <c r="D6" s="38"/>
      <c r="E6" s="63"/>
      <c r="F6" s="157"/>
      <c r="G6" s="189"/>
      <c r="H6" s="63"/>
      <c r="I6" s="63"/>
      <c r="J6" s="162"/>
      <c r="K6" s="164"/>
      <c r="L6" s="38"/>
      <c r="M6" s="38"/>
      <c r="N6" s="162"/>
      <c r="O6" s="130"/>
      <c r="P6" s="68"/>
      <c r="Q6" s="20"/>
    </row>
    <row r="7" spans="1:17" s="21" customFormat="1" ht="18.5" x14ac:dyDescent="0.45">
      <c r="A7" s="49"/>
      <c r="B7" s="3" t="s">
        <v>3</v>
      </c>
      <c r="C7" s="192" t="s">
        <v>8</v>
      </c>
      <c r="D7" s="193" t="s">
        <v>2</v>
      </c>
      <c r="E7" s="54" t="s">
        <v>1</v>
      </c>
      <c r="F7" s="194" t="s">
        <v>0</v>
      </c>
      <c r="G7" s="195" t="s">
        <v>17</v>
      </c>
      <c r="H7" s="195" t="s">
        <v>18</v>
      </c>
      <c r="I7" s="195" t="s">
        <v>117</v>
      </c>
      <c r="J7" s="196" t="s">
        <v>118</v>
      </c>
      <c r="K7" s="195" t="s">
        <v>17</v>
      </c>
      <c r="L7" s="195" t="s">
        <v>18</v>
      </c>
      <c r="M7" s="195" t="s">
        <v>117</v>
      </c>
      <c r="N7" s="196" t="s">
        <v>118</v>
      </c>
      <c r="O7" s="133"/>
      <c r="P7" s="153"/>
      <c r="Q7" s="54"/>
    </row>
    <row r="8" spans="1:17" s="21" customFormat="1" ht="18.5" x14ac:dyDescent="0.45">
      <c r="A8" s="49"/>
      <c r="B8" s="134"/>
      <c r="C8" s="132"/>
      <c r="D8" s="60"/>
      <c r="E8" s="61"/>
      <c r="F8" s="158"/>
      <c r="G8" s="190"/>
      <c r="H8" s="61"/>
      <c r="I8" s="61"/>
      <c r="J8" s="163"/>
      <c r="K8" s="165"/>
      <c r="L8" s="60"/>
      <c r="M8" s="60"/>
      <c r="N8" s="159" t="str">
        <f t="shared" ref="N8" si="0">IF(D8=0," ",(J8*C8))</f>
        <v xml:space="preserve"> </v>
      </c>
      <c r="O8" s="130"/>
      <c r="P8" s="68"/>
      <c r="Q8" s="20"/>
    </row>
    <row r="9" spans="1:17" s="21" customFormat="1" ht="18.5" x14ac:dyDescent="0.45">
      <c r="A9" s="49">
        <v>1</v>
      </c>
      <c r="B9" s="135" t="s">
        <v>144</v>
      </c>
      <c r="C9" s="131">
        <v>2</v>
      </c>
      <c r="D9" s="51" t="s">
        <v>10</v>
      </c>
      <c r="E9" s="48">
        <f>G9+H9+J9+I9</f>
        <v>22.770000000000003</v>
      </c>
      <c r="F9" s="159">
        <f>E9*C9</f>
        <v>45.540000000000006</v>
      </c>
      <c r="G9" s="58">
        <v>19.8</v>
      </c>
      <c r="H9" s="48"/>
      <c r="I9" s="48">
        <f>IF(D9=0," ",(G9)*(Details!$C$4+Details!$C$8))</f>
        <v>2.9700000000000006</v>
      </c>
      <c r="J9" s="159">
        <f>IF(D9=0," ",(H9)*(Details!$C$6+Details!$C$8))</f>
        <v>0</v>
      </c>
      <c r="K9" s="58">
        <f>+G9*C9</f>
        <v>39.6</v>
      </c>
      <c r="L9" s="48">
        <f>+H9*C9</f>
        <v>0</v>
      </c>
      <c r="M9" s="48">
        <f>IF(D9=0," ",(I9*C9))</f>
        <v>5.9400000000000013</v>
      </c>
      <c r="N9" s="159">
        <f>IF(D9=0," ",(J9*C9))</f>
        <v>0</v>
      </c>
      <c r="O9" s="130"/>
      <c r="P9" s="68"/>
      <c r="Q9" s="20"/>
    </row>
    <row r="10" spans="1:17" s="21" customFormat="1" ht="18.5" x14ac:dyDescent="0.45">
      <c r="A10" s="49"/>
      <c r="B10" s="135"/>
      <c r="C10" s="131"/>
      <c r="D10" s="51"/>
      <c r="E10" s="48"/>
      <c r="F10" s="159"/>
      <c r="G10" s="58"/>
      <c r="H10" s="48"/>
      <c r="I10" s="48"/>
      <c r="J10" s="159"/>
      <c r="K10" s="58"/>
      <c r="L10" s="48"/>
      <c r="M10" s="48"/>
      <c r="N10" s="159"/>
      <c r="O10" s="130"/>
      <c r="P10" s="68"/>
      <c r="Q10" s="20"/>
    </row>
    <row r="11" spans="1:17" s="21" customFormat="1" ht="18.5" x14ac:dyDescent="0.45">
      <c r="A11" s="49">
        <v>1</v>
      </c>
      <c r="B11" s="135" t="s">
        <v>145</v>
      </c>
      <c r="C11" s="131">
        <v>179</v>
      </c>
      <c r="D11" s="51" t="s">
        <v>10</v>
      </c>
      <c r="E11" s="48">
        <f>G11+H11+J11+I11</f>
        <v>15.41</v>
      </c>
      <c r="F11" s="159">
        <f>E11*C11</f>
        <v>2758.39</v>
      </c>
      <c r="G11" s="58">
        <v>13.4</v>
      </c>
      <c r="H11" s="48"/>
      <c r="I11" s="48">
        <f>IF(D11=0," ",(G11)*(Details!$C$4+Details!$C$8))</f>
        <v>2.0100000000000002</v>
      </c>
      <c r="J11" s="159">
        <f>IF(D11=0," ",(H11)*(Details!$C$6+Details!$C$8))</f>
        <v>0</v>
      </c>
      <c r="K11" s="58">
        <f>+G11*C11</f>
        <v>2398.6</v>
      </c>
      <c r="L11" s="48">
        <f>+H11*C11</f>
        <v>0</v>
      </c>
      <c r="M11" s="48">
        <f>IF(D11=0," ",(I11*C11))</f>
        <v>359.79</v>
      </c>
      <c r="N11" s="159">
        <f>IF(D11=0," ",(J11*C11))</f>
        <v>0</v>
      </c>
      <c r="O11" s="130"/>
      <c r="P11" s="68"/>
      <c r="Q11" s="20"/>
    </row>
    <row r="12" spans="1:17" s="21" customFormat="1" ht="18.5" x14ac:dyDescent="0.45">
      <c r="A12" s="49"/>
      <c r="B12" s="135"/>
      <c r="C12" s="131"/>
      <c r="D12" s="51"/>
      <c r="E12" s="48"/>
      <c r="F12" s="159"/>
      <c r="G12" s="58"/>
      <c r="H12" s="48"/>
      <c r="I12" s="48"/>
      <c r="J12" s="159"/>
      <c r="K12" s="58"/>
      <c r="L12" s="48"/>
      <c r="M12" s="48"/>
      <c r="N12" s="159"/>
      <c r="O12" s="130"/>
      <c r="P12" s="68"/>
      <c r="Q12" s="20"/>
    </row>
    <row r="13" spans="1:17" s="21" customFormat="1" ht="18.5" x14ac:dyDescent="0.45">
      <c r="A13" s="49">
        <v>1</v>
      </c>
      <c r="B13" s="135" t="s">
        <v>146</v>
      </c>
      <c r="C13" s="131">
        <v>17</v>
      </c>
      <c r="D13" s="51" t="s">
        <v>12</v>
      </c>
      <c r="E13" s="48">
        <f>G13+H13+J13+I13</f>
        <v>126.5</v>
      </c>
      <c r="F13" s="159">
        <f>E13*C13</f>
        <v>2150.5</v>
      </c>
      <c r="G13" s="58">
        <v>110</v>
      </c>
      <c r="H13" s="48"/>
      <c r="I13" s="48">
        <f>IF(D13=0," ",(G13)*(Details!$C$4+Details!$C$8))</f>
        <v>16.500000000000004</v>
      </c>
      <c r="J13" s="159">
        <f>IF(D13=0," ",(H13)*(Details!$C$6+Details!$C$8))</f>
        <v>0</v>
      </c>
      <c r="K13" s="58">
        <f>+G13*C13</f>
        <v>1870</v>
      </c>
      <c r="L13" s="48">
        <f>+H13*C13</f>
        <v>0</v>
      </c>
      <c r="M13" s="48">
        <f>IF(D13=0," ",(I13*C13))</f>
        <v>280.50000000000006</v>
      </c>
      <c r="N13" s="159">
        <f>IF(D13=0," ",(J13*C13))</f>
        <v>0</v>
      </c>
      <c r="O13" s="130"/>
      <c r="P13" s="68"/>
      <c r="Q13" s="20"/>
    </row>
    <row r="14" spans="1:17" s="21" customFormat="1" ht="18.5" x14ac:dyDescent="0.45">
      <c r="A14" s="49"/>
      <c r="B14" s="135"/>
      <c r="C14" s="131"/>
      <c r="D14" s="51"/>
      <c r="E14" s="48"/>
      <c r="F14" s="159"/>
      <c r="G14" s="58"/>
      <c r="H14" s="48"/>
      <c r="I14" s="48"/>
      <c r="J14" s="159"/>
      <c r="K14" s="58"/>
      <c r="L14" s="48"/>
      <c r="M14" s="48"/>
      <c r="N14" s="159"/>
      <c r="O14" s="130"/>
      <c r="P14" s="68"/>
      <c r="Q14" s="20"/>
    </row>
    <row r="15" spans="1:17" s="21" customFormat="1" ht="18.5" x14ac:dyDescent="0.45">
      <c r="A15" s="49">
        <v>1</v>
      </c>
      <c r="B15" s="135" t="s">
        <v>147</v>
      </c>
      <c r="C15" s="131">
        <v>5</v>
      </c>
      <c r="D15" s="51" t="s">
        <v>12</v>
      </c>
      <c r="E15" s="48">
        <f>G15+H15+J15+I15</f>
        <v>126.5</v>
      </c>
      <c r="F15" s="159">
        <f>E15*C15</f>
        <v>632.5</v>
      </c>
      <c r="G15" s="58">
        <v>110</v>
      </c>
      <c r="H15" s="48"/>
      <c r="I15" s="48">
        <f>IF(D15=0," ",(G15)*(Details!$C$4+Details!$C$8))</f>
        <v>16.500000000000004</v>
      </c>
      <c r="J15" s="159">
        <f>IF(D15=0," ",(H15)*(Details!$C$6+Details!$C$8))</f>
        <v>0</v>
      </c>
      <c r="K15" s="58">
        <f>+G15*C15</f>
        <v>550</v>
      </c>
      <c r="L15" s="48">
        <f>+H15*C15</f>
        <v>0</v>
      </c>
      <c r="M15" s="48">
        <f>IF(D15=0," ",(I15*C15))</f>
        <v>82.500000000000014</v>
      </c>
      <c r="N15" s="159">
        <f>IF(D15=0," ",(J15*C15))</f>
        <v>0</v>
      </c>
      <c r="O15" s="130"/>
      <c r="P15" s="68"/>
      <c r="Q15" s="20"/>
    </row>
    <row r="16" spans="1:17" s="21" customFormat="1" ht="18.5" x14ac:dyDescent="0.45">
      <c r="A16" s="49"/>
      <c r="B16" s="135"/>
      <c r="C16" s="131"/>
      <c r="D16" s="51"/>
      <c r="E16" s="48"/>
      <c r="F16" s="159"/>
      <c r="G16" s="58"/>
      <c r="H16" s="48"/>
      <c r="I16" s="48"/>
      <c r="J16" s="159"/>
      <c r="K16" s="58"/>
      <c r="L16" s="48"/>
      <c r="M16" s="48"/>
      <c r="N16" s="159"/>
      <c r="O16" s="130"/>
      <c r="P16" s="68"/>
      <c r="Q16" s="20"/>
    </row>
    <row r="17" spans="1:19" s="21" customFormat="1" ht="18.5" x14ac:dyDescent="0.45">
      <c r="A17" s="49"/>
      <c r="B17" s="135" t="s">
        <v>148</v>
      </c>
      <c r="C17" s="131">
        <v>3</v>
      </c>
      <c r="D17" s="51" t="s">
        <v>12</v>
      </c>
      <c r="E17" s="48">
        <f>G17+H17+J17+I17</f>
        <v>126.5</v>
      </c>
      <c r="F17" s="159">
        <f>E17*C17</f>
        <v>379.5</v>
      </c>
      <c r="G17" s="58">
        <v>110</v>
      </c>
      <c r="H17" s="48"/>
      <c r="I17" s="48">
        <f>IF(D17=0," ",(G17)*(Details!$C$4+Details!$C$8))</f>
        <v>16.500000000000004</v>
      </c>
      <c r="J17" s="159">
        <f>IF(D17=0," ",(H17)*(Details!$C$6+Details!$C$8))</f>
        <v>0</v>
      </c>
      <c r="K17" s="58">
        <f>+G17*C17</f>
        <v>330</v>
      </c>
      <c r="L17" s="48">
        <f>+H17*C17</f>
        <v>0</v>
      </c>
      <c r="M17" s="48">
        <f>IF(D17=0," ",(I17*C17))</f>
        <v>49.500000000000014</v>
      </c>
      <c r="N17" s="159">
        <f>IF(D17=0," ",(J17*C17))</f>
        <v>0</v>
      </c>
      <c r="O17" s="130"/>
      <c r="P17" s="68"/>
      <c r="Q17" s="20"/>
    </row>
    <row r="18" spans="1:19" s="21" customFormat="1" ht="18.5" x14ac:dyDescent="0.45">
      <c r="A18" s="49"/>
      <c r="B18" s="135"/>
      <c r="C18" s="131"/>
      <c r="D18" s="51"/>
      <c r="E18" s="48"/>
      <c r="F18" s="159"/>
      <c r="G18" s="58"/>
      <c r="H18" s="48"/>
      <c r="I18" s="48"/>
      <c r="J18" s="159"/>
      <c r="K18" s="58"/>
      <c r="L18" s="48"/>
      <c r="M18" s="48"/>
      <c r="N18" s="159"/>
      <c r="O18" s="130"/>
      <c r="P18" s="68"/>
      <c r="Q18" s="20"/>
    </row>
    <row r="19" spans="1:19" s="21" customFormat="1" ht="18.5" x14ac:dyDescent="0.45">
      <c r="A19" s="49"/>
      <c r="B19" s="135" t="s">
        <v>149</v>
      </c>
      <c r="C19" s="131">
        <v>2</v>
      </c>
      <c r="D19" s="51" t="s">
        <v>12</v>
      </c>
      <c r="E19" s="48">
        <f>G19+H19+J19+I19</f>
        <v>207</v>
      </c>
      <c r="F19" s="159">
        <f>E19*C19</f>
        <v>414</v>
      </c>
      <c r="G19" s="58">
        <v>180</v>
      </c>
      <c r="H19" s="48"/>
      <c r="I19" s="48">
        <f>IF(D19=0," ",(G19)*(Details!$C$4+Details!$C$8))</f>
        <v>27.000000000000004</v>
      </c>
      <c r="J19" s="159">
        <f>IF(D19=0," ",(H19)*(Details!$C$6+Details!$C$8))</f>
        <v>0</v>
      </c>
      <c r="K19" s="58">
        <f>+G19*C19</f>
        <v>360</v>
      </c>
      <c r="L19" s="48">
        <f>+H19*C19</f>
        <v>0</v>
      </c>
      <c r="M19" s="48">
        <f>IF(D19=0," ",(I19*C19))</f>
        <v>54.000000000000007</v>
      </c>
      <c r="N19" s="159">
        <f>IF(D19=0," ",(J19*C19))</f>
        <v>0</v>
      </c>
      <c r="O19" s="130"/>
      <c r="P19" s="68"/>
      <c r="Q19" s="20"/>
    </row>
    <row r="20" spans="1:19" s="21" customFormat="1" ht="18.5" x14ac:dyDescent="0.45">
      <c r="A20" s="49"/>
      <c r="B20" s="135"/>
      <c r="C20" s="131"/>
      <c r="D20" s="51"/>
      <c r="E20" s="48"/>
      <c r="F20" s="159"/>
      <c r="G20" s="58"/>
      <c r="H20" s="48"/>
      <c r="I20" s="48"/>
      <c r="J20" s="159"/>
      <c r="K20" s="58"/>
      <c r="L20" s="48"/>
      <c r="M20" s="48"/>
      <c r="N20" s="159"/>
      <c r="O20" s="130"/>
      <c r="P20" s="68"/>
      <c r="Q20" s="20"/>
    </row>
    <row r="21" spans="1:19" s="21" customFormat="1" ht="37" x14ac:dyDescent="0.45">
      <c r="A21" s="49"/>
      <c r="B21" s="135" t="s">
        <v>151</v>
      </c>
      <c r="C21" s="260">
        <v>1</v>
      </c>
      <c r="D21" s="146" t="s">
        <v>11</v>
      </c>
      <c r="E21" s="261">
        <f>G21+H21+J21+I21</f>
        <v>1380</v>
      </c>
      <c r="F21" s="262">
        <f>E21*C21</f>
        <v>1380</v>
      </c>
      <c r="G21" s="263">
        <v>1200</v>
      </c>
      <c r="H21" s="261"/>
      <c r="I21" s="261">
        <f>IF(D21=0," ",(G21)*(Details!$C$4+Details!$C$8))</f>
        <v>180.00000000000003</v>
      </c>
      <c r="J21" s="262">
        <f>IF(D21=0," ",(H21)*(Details!$C$6+Details!$C$8))</f>
        <v>0</v>
      </c>
      <c r="K21" s="263">
        <f>+G21*C21</f>
        <v>1200</v>
      </c>
      <c r="L21" s="261">
        <f>+H21*C21</f>
        <v>0</v>
      </c>
      <c r="M21" s="261">
        <f>IF(D21=0," ",(I21*C21))</f>
        <v>180.00000000000003</v>
      </c>
      <c r="N21" s="262">
        <f>IF(D21=0," ",(J21*C21))</f>
        <v>0</v>
      </c>
      <c r="O21" s="130"/>
      <c r="P21" s="68"/>
      <c r="Q21" s="20"/>
    </row>
    <row r="22" spans="1:19" s="21" customFormat="1" ht="18.5" x14ac:dyDescent="0.45">
      <c r="A22" s="49"/>
      <c r="B22" s="135"/>
      <c r="C22" s="131"/>
      <c r="D22" s="51"/>
      <c r="E22" s="48"/>
      <c r="F22" s="159"/>
      <c r="G22" s="58"/>
      <c r="H22" s="48"/>
      <c r="I22" s="48"/>
      <c r="J22" s="159"/>
      <c r="K22" s="58"/>
      <c r="L22" s="48"/>
      <c r="M22" s="48"/>
      <c r="N22" s="159"/>
      <c r="O22" s="130"/>
      <c r="P22" s="68"/>
      <c r="Q22" s="20"/>
    </row>
    <row r="23" spans="1:19" s="21" customFormat="1" ht="18.5" x14ac:dyDescent="0.45">
      <c r="A23" s="70" t="str">
        <f>IF(F23&lt;&gt;"",(LARGE(A$7:A9,1)+1),"")</f>
        <v/>
      </c>
      <c r="B23" s="135"/>
      <c r="C23" s="131"/>
      <c r="D23" s="51"/>
      <c r="E23" s="48"/>
      <c r="F23" s="159"/>
      <c r="G23" s="58"/>
      <c r="H23" s="48"/>
      <c r="I23" s="48"/>
      <c r="J23" s="159" t="str">
        <f>IF(D23=0," ",(G23+H23)*(Details!$C$4+Details!$C$6))</f>
        <v xml:space="preserve"> </v>
      </c>
      <c r="K23" s="58"/>
      <c r="L23" s="48"/>
      <c r="M23" s="48"/>
      <c r="N23" s="159"/>
      <c r="O23" s="130"/>
      <c r="P23" s="68"/>
      <c r="Q23" s="20"/>
    </row>
    <row r="24" spans="1:19" s="21" customFormat="1" ht="19" thickBot="1" x14ac:dyDescent="0.5">
      <c r="A24" s="49"/>
      <c r="B24" s="136"/>
      <c r="C24" s="131"/>
      <c r="D24" s="59"/>
      <c r="E24" s="61" t="s">
        <v>60</v>
      </c>
      <c r="F24" s="160">
        <f>SUM(F1:F23)</f>
        <v>7760.43</v>
      </c>
      <c r="G24" s="58"/>
      <c r="H24" s="48"/>
      <c r="I24" s="48"/>
      <c r="J24" s="159"/>
      <c r="K24" s="187">
        <f>SUM(K8:K23)</f>
        <v>6748.2</v>
      </c>
      <c r="L24" s="188">
        <f>SUM(L8:L23)</f>
        <v>0</v>
      </c>
      <c r="M24" s="188">
        <f>SUM(M8:M23)</f>
        <v>1012.23</v>
      </c>
      <c r="N24" s="160">
        <f>SUM(N8:N23)</f>
        <v>0</v>
      </c>
      <c r="O24" s="130"/>
      <c r="P24" s="68"/>
      <c r="Q24" s="20"/>
      <c r="S24" s="55"/>
    </row>
    <row r="25" spans="1:19" s="21" customFormat="1" ht="19.5" thickTop="1" thickBot="1" x14ac:dyDescent="0.5">
      <c r="A25" s="137"/>
      <c r="B25" s="138"/>
      <c r="C25" s="139"/>
      <c r="D25" s="62"/>
      <c r="E25" s="64"/>
      <c r="F25" s="161"/>
      <c r="G25" s="65"/>
      <c r="H25" s="64"/>
      <c r="I25" s="64"/>
      <c r="J25" s="66"/>
      <c r="K25" s="65"/>
      <c r="L25" s="64"/>
      <c r="M25" s="64"/>
      <c r="N25" s="66"/>
      <c r="O25" s="130"/>
      <c r="P25" s="68"/>
      <c r="Q25" s="20"/>
      <c r="S25" s="55"/>
    </row>
  </sheetData>
  <mergeCells count="2">
    <mergeCell ref="G5:J5"/>
    <mergeCell ref="K5:N5"/>
  </mergeCells>
  <conditionalFormatting sqref="G1:G4 G6">
    <cfRule type="notContainsBlanks" dxfId="6" priority="18">
      <formula>LEN(TRIM(G1))&gt;0</formula>
    </cfRule>
  </conditionalFormatting>
  <conditionalFormatting sqref="G8:G9944">
    <cfRule type="notContainsBlanks" dxfId="5" priority="2">
      <formula>LEN(TRIM(G8))&gt;0</formula>
    </cfRule>
  </conditionalFormatting>
  <conditionalFormatting sqref="H9:H22">
    <cfRule type="notContainsBlanks" dxfId="4" priority="1">
      <formula>LEN(TRIM(H9))&gt;0</formula>
    </cfRule>
  </conditionalFormatting>
  <conditionalFormatting sqref="H1:I4 H8:I8 H23:I10520">
    <cfRule type="notContainsBlanks" dxfId="3" priority="17">
      <formula>LEN(TRIM(H1))&gt;0</formula>
    </cfRule>
  </conditionalFormatting>
  <conditionalFormatting sqref="P24">
    <cfRule type="cellIs" dxfId="2" priority="15" operator="equal">
      <formula>0</formula>
    </cfRule>
    <cfRule type="cellIs" dxfId="1" priority="16" operator="notBetween">
      <formula>-0.01</formula>
      <formula>0.01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>
    <pageSetUpPr fitToPage="1"/>
  </sheetPr>
  <dimension ref="A1:L71"/>
  <sheetViews>
    <sheetView zoomScale="95" zoomScaleNormal="95" workbookViewId="0">
      <selection activeCell="E35" sqref="E35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28" customWidth="1"/>
    <col min="4" max="4" width="8.6328125" style="16" customWidth="1"/>
    <col min="5" max="5" width="15.6328125" style="20" customWidth="1"/>
    <col min="6" max="7" width="15.6328125" style="16" customWidth="1"/>
    <col min="8" max="8" width="15.6328125" style="20" customWidth="1"/>
    <col min="9" max="10" width="12.453125" style="32" customWidth="1"/>
    <col min="11" max="11" width="10.453125" style="16" bestFit="1" customWidth="1"/>
    <col min="12" max="16384" width="9.08984375" style="16"/>
  </cols>
  <sheetData>
    <row r="1" spans="1:11" x14ac:dyDescent="0.35">
      <c r="A1" s="29"/>
      <c r="B1" s="23"/>
      <c r="C1" s="30"/>
      <c r="D1" s="24"/>
      <c r="E1" s="33"/>
      <c r="F1" s="34"/>
      <c r="G1" s="33"/>
      <c r="H1" s="25"/>
    </row>
    <row r="2" spans="1:11" x14ac:dyDescent="0.35">
      <c r="A2" s="15"/>
      <c r="B2" s="3" t="str">
        <f>+'Qual, Excl &amp; Assum'!B2</f>
        <v>PROJECT: ROOFING SAMPLE</v>
      </c>
      <c r="F2" s="35"/>
      <c r="G2" s="20"/>
      <c r="H2" s="26"/>
    </row>
    <row r="3" spans="1:11" x14ac:dyDescent="0.35">
      <c r="A3" s="15"/>
      <c r="B3" s="53" t="str">
        <f>+'Qual, Excl &amp; Assum'!B3</f>
        <v xml:space="preserve">DATE: </v>
      </c>
      <c r="F3" s="35"/>
      <c r="G3" s="20"/>
      <c r="H3" s="26"/>
    </row>
    <row r="4" spans="1:11" s="21" customFormat="1" ht="16" thickBot="1" x14ac:dyDescent="0.4">
      <c r="A4" s="15"/>
      <c r="B4" s="22"/>
      <c r="C4" s="28"/>
      <c r="E4" s="36"/>
      <c r="F4" s="37"/>
      <c r="G4" s="36"/>
      <c r="H4" s="27"/>
      <c r="I4" s="67"/>
      <c r="J4" s="67"/>
    </row>
    <row r="5" spans="1:11" s="21" customFormat="1" ht="37.5" customHeight="1" thickBot="1" x14ac:dyDescent="0.55000000000000004">
      <c r="A5" s="167"/>
      <c r="B5" s="168" t="s">
        <v>9</v>
      </c>
      <c r="C5" s="185"/>
      <c r="D5" s="169"/>
      <c r="E5" s="170"/>
      <c r="F5" s="171"/>
      <c r="G5" s="170"/>
      <c r="H5" s="186"/>
      <c r="I5" s="285"/>
      <c r="J5" s="284"/>
    </row>
    <row r="6" spans="1:11" s="21" customFormat="1" ht="18.5" x14ac:dyDescent="0.45">
      <c r="A6" s="49"/>
      <c r="B6" s="38"/>
      <c r="C6" s="52"/>
      <c r="D6" s="38"/>
      <c r="E6" s="63"/>
      <c r="F6" s="157"/>
      <c r="G6" s="63"/>
      <c r="H6" s="162"/>
      <c r="I6" s="32"/>
      <c r="J6" s="32"/>
      <c r="K6" s="69">
        <v>1</v>
      </c>
    </row>
    <row r="7" spans="1:11" s="21" customFormat="1" ht="18.5" x14ac:dyDescent="0.45">
      <c r="A7" s="49"/>
      <c r="B7" s="3" t="s">
        <v>3</v>
      </c>
      <c r="C7" s="192" t="s">
        <v>8</v>
      </c>
      <c r="D7" s="193" t="s">
        <v>2</v>
      </c>
      <c r="E7" s="54" t="s">
        <v>1</v>
      </c>
      <c r="F7" s="194" t="s">
        <v>0</v>
      </c>
      <c r="G7" s="54" t="s">
        <v>19</v>
      </c>
      <c r="H7" s="172" t="s">
        <v>89</v>
      </c>
      <c r="I7" s="67"/>
      <c r="J7" s="67"/>
    </row>
    <row r="8" spans="1:11" s="21" customFormat="1" ht="18.5" x14ac:dyDescent="0.45">
      <c r="A8" s="49"/>
      <c r="B8" s="140"/>
      <c r="C8" s="183"/>
      <c r="D8" s="60"/>
      <c r="E8" s="61"/>
      <c r="F8" s="158"/>
      <c r="G8" s="61"/>
      <c r="H8" s="163"/>
      <c r="I8" s="32"/>
      <c r="J8" s="20"/>
    </row>
    <row r="9" spans="1:11" s="21" customFormat="1" ht="18.5" x14ac:dyDescent="0.45">
      <c r="A9" s="49">
        <v>1</v>
      </c>
      <c r="B9" s="184" t="s">
        <v>39</v>
      </c>
      <c r="C9" s="131">
        <v>1</v>
      </c>
      <c r="D9" s="51" t="s">
        <v>27</v>
      </c>
      <c r="E9" s="48">
        <v>0</v>
      </c>
      <c r="F9" s="159">
        <f>E9*C9</f>
        <v>0</v>
      </c>
      <c r="G9" s="48"/>
      <c r="H9" s="159">
        <f>IF(D9=0," ",(G9)*(Details!$C$4+Details!$C$8))</f>
        <v>0</v>
      </c>
      <c r="I9" s="32"/>
      <c r="J9" s="20"/>
    </row>
    <row r="10" spans="1:11" s="21" customFormat="1" ht="18.5" x14ac:dyDescent="0.45">
      <c r="A10" s="49"/>
      <c r="B10" s="140"/>
      <c r="C10" s="183"/>
      <c r="D10" s="60"/>
      <c r="E10" s="61"/>
      <c r="F10" s="158"/>
      <c r="G10" s="61"/>
      <c r="H10" s="163"/>
      <c r="I10" s="32"/>
      <c r="J10" s="20"/>
    </row>
    <row r="11" spans="1:11" s="21" customFormat="1" ht="18.5" x14ac:dyDescent="0.45">
      <c r="A11" s="70">
        <f>IF(F11&lt;&gt;"",(LARGE(A$7:A10,1)+1),"")</f>
        <v>2</v>
      </c>
      <c r="B11" s="184" t="s">
        <v>26</v>
      </c>
      <c r="C11" s="131">
        <v>1</v>
      </c>
      <c r="D11" s="51" t="s">
        <v>12</v>
      </c>
      <c r="E11" s="48">
        <v>0</v>
      </c>
      <c r="F11" s="159">
        <f>+E11*C11</f>
        <v>0</v>
      </c>
      <c r="G11" s="48"/>
      <c r="H11" s="159">
        <f>IF(D11=0," ",(G11)*(Details!$C$4+Details!$C$8))</f>
        <v>0</v>
      </c>
      <c r="I11" s="32"/>
      <c r="J11" s="68"/>
    </row>
    <row r="12" spans="1:11" s="21" customFormat="1" ht="18.5" x14ac:dyDescent="0.45">
      <c r="A12" s="70" t="str">
        <f>IF(F12&lt;&gt;"",(LARGE(A$7:A11,1)+1),"")</f>
        <v/>
      </c>
      <c r="B12" s="38"/>
      <c r="C12" s="131"/>
      <c r="D12" s="59"/>
      <c r="E12" s="48"/>
      <c r="F12" s="159"/>
      <c r="G12" s="48"/>
      <c r="H12" s="163"/>
      <c r="I12" s="32"/>
      <c r="J12" s="20"/>
    </row>
    <row r="13" spans="1:11" s="21" customFormat="1" ht="18.5" x14ac:dyDescent="0.45">
      <c r="A13" s="70">
        <f>IF(F13&lt;&gt;"",(LARGE(A$7:A12,1)+1),"")</f>
        <v>3</v>
      </c>
      <c r="B13" s="38" t="s">
        <v>20</v>
      </c>
      <c r="C13" s="131">
        <v>1</v>
      </c>
      <c r="D13" s="51" t="s">
        <v>11</v>
      </c>
      <c r="E13" s="48">
        <v>0</v>
      </c>
      <c r="F13" s="159">
        <f>E13*C13</f>
        <v>0</v>
      </c>
      <c r="G13" s="48"/>
      <c r="H13" s="159">
        <f>IF(D13=0," ",(G13)*(Details!$C$4+Details!$C$8))</f>
        <v>0</v>
      </c>
      <c r="I13" s="32"/>
      <c r="J13" s="20"/>
    </row>
    <row r="14" spans="1:11" s="21" customFormat="1" ht="18.5" x14ac:dyDescent="0.45">
      <c r="A14" s="70" t="str">
        <f>IF(F14&lt;&gt;"",(LARGE(A$7:A13,1)+1),"")</f>
        <v/>
      </c>
      <c r="B14" s="38"/>
      <c r="C14" s="131"/>
      <c r="D14" s="51"/>
      <c r="E14" s="48"/>
      <c r="F14" s="159"/>
      <c r="G14" s="48"/>
      <c r="H14" s="163"/>
      <c r="I14" s="32"/>
      <c r="J14" s="20"/>
    </row>
    <row r="15" spans="1:11" s="21" customFormat="1" ht="18.5" x14ac:dyDescent="0.45">
      <c r="A15" s="70">
        <f>IF(F15&lt;&gt;"",(LARGE(A$7:A14,1)+1),"")</f>
        <v>4</v>
      </c>
      <c r="B15" s="135" t="s">
        <v>21</v>
      </c>
      <c r="C15" s="131">
        <v>1</v>
      </c>
      <c r="D15" s="51" t="s">
        <v>11</v>
      </c>
      <c r="E15" s="48">
        <v>0</v>
      </c>
      <c r="F15" s="159">
        <f>E15*C15</f>
        <v>0</v>
      </c>
      <c r="G15" s="48"/>
      <c r="H15" s="159">
        <f>IF(D15=0," ",(G15)*(Details!$C$4+Details!$C$8))</f>
        <v>0</v>
      </c>
      <c r="I15" s="32"/>
      <c r="J15" s="20"/>
    </row>
    <row r="16" spans="1:11" s="21" customFormat="1" ht="18.5" x14ac:dyDescent="0.45">
      <c r="A16" s="70" t="str">
        <f>IF(F16&lt;&gt;"",(LARGE(A$7:A15,1)+1),"")</f>
        <v/>
      </c>
      <c r="B16" s="135"/>
      <c r="C16" s="131"/>
      <c r="D16" s="59"/>
      <c r="E16" s="48"/>
      <c r="F16" s="159"/>
      <c r="G16" s="48"/>
      <c r="H16" s="163"/>
      <c r="I16" s="32"/>
      <c r="J16" s="20"/>
      <c r="K16" s="71"/>
    </row>
    <row r="17" spans="1:11" s="21" customFormat="1" ht="18.5" x14ac:dyDescent="0.45">
      <c r="A17" s="70">
        <f>IF(F17&lt;&gt;"",(LARGE(A$7:A16,1)+1),"")</f>
        <v>5</v>
      </c>
      <c r="B17" s="135" t="s">
        <v>22</v>
      </c>
      <c r="C17" s="131">
        <v>1</v>
      </c>
      <c r="D17" s="51" t="s">
        <v>11</v>
      </c>
      <c r="E17" s="48">
        <v>0</v>
      </c>
      <c r="F17" s="159">
        <f>E17*C17</f>
        <v>0</v>
      </c>
      <c r="G17" s="48"/>
      <c r="H17" s="159">
        <f>IF(D17=0," ",(G17)*(Details!$C$4+Details!$C$8))</f>
        <v>0</v>
      </c>
      <c r="I17" s="32"/>
      <c r="J17" s="20"/>
    </row>
    <row r="18" spans="1:11" s="21" customFormat="1" ht="18.5" x14ac:dyDescent="0.45">
      <c r="A18" s="70" t="str">
        <f>IF(F18&lt;&gt;"",(LARGE(A$7:A17,1)+1),"")</f>
        <v/>
      </c>
      <c r="B18" s="135"/>
      <c r="C18" s="131"/>
      <c r="D18" s="59"/>
      <c r="E18" s="48"/>
      <c r="F18" s="159"/>
      <c r="G18" s="48"/>
      <c r="H18" s="163"/>
      <c r="I18" s="32"/>
      <c r="J18" s="20"/>
      <c r="K18" s="36"/>
    </row>
    <row r="19" spans="1:11" s="21" customFormat="1" ht="18.5" x14ac:dyDescent="0.45">
      <c r="A19" s="70">
        <f>IF(F19&lt;&gt;"",(LARGE(A$7:A18,1)+1),"")</f>
        <v>6</v>
      </c>
      <c r="B19" s="135" t="s">
        <v>23</v>
      </c>
      <c r="C19" s="131">
        <v>1</v>
      </c>
      <c r="D19" s="51" t="s">
        <v>11</v>
      </c>
      <c r="E19" s="48">
        <v>0</v>
      </c>
      <c r="F19" s="159">
        <f>E19*C19</f>
        <v>0</v>
      </c>
      <c r="G19" s="48"/>
      <c r="H19" s="159">
        <f>IF(D19=0," ",(G19)*(Details!$C$4+Details!$C$8))</f>
        <v>0</v>
      </c>
      <c r="I19" s="32"/>
      <c r="J19" s="20"/>
    </row>
    <row r="20" spans="1:11" s="21" customFormat="1" ht="18.5" x14ac:dyDescent="0.45">
      <c r="A20" s="70" t="str">
        <f>IF(F20&lt;&gt;"",(LARGE(A$7:A19,1)+1),"")</f>
        <v/>
      </c>
      <c r="B20" s="135"/>
      <c r="C20" s="131"/>
      <c r="D20" s="59"/>
      <c r="E20" s="48"/>
      <c r="F20" s="159"/>
      <c r="G20" s="48"/>
      <c r="H20" s="163"/>
      <c r="I20" s="32"/>
      <c r="J20" s="20"/>
    </row>
    <row r="21" spans="1:11" s="21" customFormat="1" ht="18.5" x14ac:dyDescent="0.45">
      <c r="A21" s="70">
        <f>IF(F21&lt;&gt;"",(LARGE(A$7:A20,1)+1),"")</f>
        <v>7</v>
      </c>
      <c r="B21" s="135" t="s">
        <v>24</v>
      </c>
      <c r="C21" s="131">
        <v>1</v>
      </c>
      <c r="D21" s="51" t="s">
        <v>11</v>
      </c>
      <c r="E21" s="48">
        <v>0</v>
      </c>
      <c r="F21" s="159">
        <f>E21*C21</f>
        <v>0</v>
      </c>
      <c r="G21" s="48"/>
      <c r="H21" s="159">
        <f>IF(D21=0," ",(G21)*(Details!$C$4+Details!$C$8))</f>
        <v>0</v>
      </c>
      <c r="I21" s="32"/>
      <c r="J21" s="20"/>
    </row>
    <row r="22" spans="1:11" s="21" customFormat="1" ht="18.5" x14ac:dyDescent="0.45">
      <c r="A22" s="70" t="str">
        <f>IF(F22&lt;&gt;"",(LARGE(A$7:A21,1)+1),"")</f>
        <v/>
      </c>
      <c r="B22" s="135"/>
      <c r="C22" s="131"/>
      <c r="D22" s="59"/>
      <c r="E22" s="48"/>
      <c r="F22" s="159"/>
      <c r="G22" s="48"/>
      <c r="H22" s="163"/>
      <c r="I22" s="32"/>
      <c r="J22" s="20"/>
    </row>
    <row r="23" spans="1:11" s="21" customFormat="1" ht="18.5" x14ac:dyDescent="0.45">
      <c r="A23" s="70">
        <f>IF(F23&lt;&gt;"",(LARGE(A$7:A22,1)+1),"")</f>
        <v>8</v>
      </c>
      <c r="B23" s="135" t="s">
        <v>25</v>
      </c>
      <c r="C23" s="131">
        <v>1</v>
      </c>
      <c r="D23" s="51" t="s">
        <v>11</v>
      </c>
      <c r="E23" s="48">
        <v>0</v>
      </c>
      <c r="F23" s="159">
        <f>E23*C23</f>
        <v>0</v>
      </c>
      <c r="G23" s="48"/>
      <c r="H23" s="159">
        <f>IF(D23=0," ",(G23)*(Details!$C$4+Details!$C$8))</f>
        <v>0</v>
      </c>
      <c r="I23" s="32"/>
      <c r="J23" s="20"/>
    </row>
    <row r="24" spans="1:11" s="21" customFormat="1" ht="18.5" x14ac:dyDescent="0.45">
      <c r="A24" s="70" t="str">
        <f>IF(F24&lt;&gt;"",(LARGE(A$7:A23,1)+1),"")</f>
        <v/>
      </c>
      <c r="B24" s="135"/>
      <c r="C24" s="131"/>
      <c r="D24" s="59"/>
      <c r="E24" s="48"/>
      <c r="F24" s="159"/>
      <c r="G24" s="48"/>
      <c r="H24" s="163"/>
      <c r="I24" s="32"/>
      <c r="J24" s="20"/>
    </row>
    <row r="25" spans="1:11" s="21" customFormat="1" ht="18.5" x14ac:dyDescent="0.45">
      <c r="A25" s="70">
        <f>IF(F25&lt;&gt;"",(LARGE(A$7:A24,1)+1),"")</f>
        <v>9</v>
      </c>
      <c r="B25" s="135" t="s">
        <v>42</v>
      </c>
      <c r="C25" s="131">
        <v>1</v>
      </c>
      <c r="D25" s="51" t="s">
        <v>11</v>
      </c>
      <c r="E25" s="48">
        <v>0</v>
      </c>
      <c r="F25" s="159">
        <f>E25*C25</f>
        <v>0</v>
      </c>
      <c r="G25" s="48"/>
      <c r="H25" s="159">
        <f>IF(D25=0," ",(G25)*(Details!$C$4+Details!$C$8))</f>
        <v>0</v>
      </c>
      <c r="I25" s="32"/>
      <c r="J25" s="20"/>
    </row>
    <row r="26" spans="1:11" s="21" customFormat="1" ht="18.5" x14ac:dyDescent="0.45">
      <c r="A26" s="70" t="str">
        <f>IF(F26&lt;&gt;"",(LARGE(A$7:A25,1)+1),"")</f>
        <v/>
      </c>
      <c r="B26" s="135"/>
      <c r="C26" s="131"/>
      <c r="D26" s="51"/>
      <c r="E26" s="48"/>
      <c r="F26" s="159"/>
      <c r="G26" s="48"/>
      <c r="H26" s="163"/>
      <c r="I26" s="32"/>
      <c r="J26" s="20"/>
    </row>
    <row r="27" spans="1:11" s="21" customFormat="1" ht="18.5" x14ac:dyDescent="0.45">
      <c r="A27" s="70">
        <f>IF(F27&lt;&gt;"",(LARGE(A$7:A26,1)+1),"")</f>
        <v>10</v>
      </c>
      <c r="B27" s="135" t="s">
        <v>28</v>
      </c>
      <c r="C27" s="131">
        <v>1</v>
      </c>
      <c r="D27" s="51" t="s">
        <v>11</v>
      </c>
      <c r="E27" s="48">
        <v>0</v>
      </c>
      <c r="F27" s="159">
        <f>E27*C27</f>
        <v>0</v>
      </c>
      <c r="G27" s="48"/>
      <c r="H27" s="159">
        <f>IF(D27=0," ",(G27)*(Details!$C$4+Details!$C$8))</f>
        <v>0</v>
      </c>
      <c r="I27" s="32"/>
      <c r="J27" s="20"/>
    </row>
    <row r="28" spans="1:11" s="21" customFormat="1" ht="18.5" x14ac:dyDescent="0.45">
      <c r="A28" s="70" t="str">
        <f>IF(F28&lt;&gt;"",(LARGE(A$7:A27,1)+1),"")</f>
        <v/>
      </c>
      <c r="B28" s="135"/>
      <c r="C28" s="131"/>
      <c r="D28" s="51"/>
      <c r="E28" s="48"/>
      <c r="F28" s="159"/>
      <c r="G28" s="48"/>
      <c r="H28" s="163"/>
      <c r="I28" s="32"/>
      <c r="J28" s="20"/>
    </row>
    <row r="29" spans="1:11" s="21" customFormat="1" ht="18.5" x14ac:dyDescent="0.45">
      <c r="A29" s="70">
        <f>IF(F29&lt;&gt;"",(LARGE(A$7:A28,1)+1),"")</f>
        <v>11</v>
      </c>
      <c r="B29" s="135" t="s">
        <v>29</v>
      </c>
      <c r="C29" s="131">
        <v>1</v>
      </c>
      <c r="D29" s="51" t="s">
        <v>11</v>
      </c>
      <c r="E29" s="48">
        <v>0</v>
      </c>
      <c r="F29" s="159">
        <f>E29*C29</f>
        <v>0</v>
      </c>
      <c r="G29" s="48"/>
      <c r="H29" s="159">
        <f>IF(D29=0," ",(G29)*(Details!$C$4+Details!$C$8))</f>
        <v>0</v>
      </c>
      <c r="I29" s="32"/>
      <c r="J29" s="20"/>
    </row>
    <row r="30" spans="1:11" s="21" customFormat="1" ht="18.5" x14ac:dyDescent="0.45">
      <c r="A30" s="70" t="str">
        <f>IF(F30&lt;&gt;"",(LARGE(A$7:A29,1)+1),"")</f>
        <v/>
      </c>
      <c r="B30" s="135"/>
      <c r="C30" s="131"/>
      <c r="D30" s="59"/>
      <c r="E30" s="48"/>
      <c r="F30" s="159"/>
      <c r="G30" s="48"/>
      <c r="H30" s="163"/>
      <c r="I30" s="32"/>
      <c r="J30" s="20"/>
    </row>
    <row r="31" spans="1:11" s="21" customFormat="1" ht="18.5" x14ac:dyDescent="0.45">
      <c r="A31" s="70">
        <f>IF(F31&lt;&gt;"",(LARGE(A$7:A30,1)+1),"")</f>
        <v>12</v>
      </c>
      <c r="B31" s="135" t="s">
        <v>105</v>
      </c>
      <c r="C31" s="131">
        <v>1</v>
      </c>
      <c r="D31" s="51" t="s">
        <v>11</v>
      </c>
      <c r="E31" s="48">
        <v>0</v>
      </c>
      <c r="F31" s="159">
        <f>E31*C31</f>
        <v>0</v>
      </c>
      <c r="G31" s="48"/>
      <c r="H31" s="159">
        <f>IF(D31=0," ",(G31)*(Details!$C$4+Details!$C$8))</f>
        <v>0</v>
      </c>
      <c r="I31" s="32"/>
      <c r="J31" s="20"/>
    </row>
    <row r="32" spans="1:11" s="21" customFormat="1" ht="18.5" x14ac:dyDescent="0.45">
      <c r="A32" s="70"/>
      <c r="B32" s="135"/>
      <c r="C32" s="131"/>
      <c r="D32" s="51"/>
      <c r="E32" s="48"/>
      <c r="F32" s="159"/>
      <c r="G32" s="48"/>
      <c r="H32" s="159" t="str">
        <f>IF(D32=0," ",(G32)*(Details!$C$4+Details!$C$6))</f>
        <v xml:space="preserve"> </v>
      </c>
      <c r="I32" s="32"/>
      <c r="J32" s="20"/>
    </row>
    <row r="33" spans="1:10" s="21" customFormat="1" ht="18.5" x14ac:dyDescent="0.45">
      <c r="A33" s="70">
        <f>IF(F33&lt;&gt;"",(LARGE(A$7:A32,1)+1),"")</f>
        <v>13</v>
      </c>
      <c r="B33" s="135" t="s">
        <v>143</v>
      </c>
      <c r="C33" s="131">
        <v>1</v>
      </c>
      <c r="D33" s="51" t="s">
        <v>11</v>
      </c>
      <c r="E33" s="48">
        <v>0</v>
      </c>
      <c r="F33" s="159">
        <f>E33*C33</f>
        <v>0</v>
      </c>
      <c r="G33" s="48"/>
      <c r="H33" s="159">
        <f>IF(D33=0," ",(G33)*(Details!$C$4+Details!$C$8))</f>
        <v>0</v>
      </c>
      <c r="I33" s="32"/>
      <c r="J33" s="20"/>
    </row>
    <row r="34" spans="1:10" s="21" customFormat="1" ht="18.5" x14ac:dyDescent="0.45">
      <c r="A34" s="70" t="str">
        <f>IF(F34&lt;&gt;"",(LARGE(A$7:A33,1)+1),"")</f>
        <v/>
      </c>
      <c r="B34" s="135"/>
      <c r="C34" s="131"/>
      <c r="D34" s="51"/>
      <c r="E34" s="48"/>
      <c r="F34" s="159"/>
      <c r="G34" s="48"/>
      <c r="H34" s="159" t="str">
        <f>IF(D34=0," ",(G34)*(Details!$C$4+Details!$C$6))</f>
        <v xml:space="preserve"> </v>
      </c>
      <c r="I34" s="32"/>
      <c r="J34" s="20"/>
    </row>
    <row r="35" spans="1:10" s="21" customFormat="1" ht="18.5" x14ac:dyDescent="0.45">
      <c r="A35" s="70" t="str">
        <f>IF(F35&lt;&gt;"",(LARGE(A$7:A34,1)+1),"")</f>
        <v/>
      </c>
      <c r="B35" s="135"/>
      <c r="C35" s="131"/>
      <c r="D35" s="59"/>
      <c r="E35" s="48"/>
      <c r="F35" s="159"/>
      <c r="G35" s="48"/>
      <c r="H35" s="159" t="str">
        <f>IF(D35=0," ",(G35)*(Details!$C$4+Details!$C$6))</f>
        <v xml:space="preserve"> </v>
      </c>
      <c r="I35" s="72"/>
      <c r="J35" s="20"/>
    </row>
    <row r="36" spans="1:10" s="21" customFormat="1" ht="18.5" x14ac:dyDescent="0.45">
      <c r="A36" s="70" t="str">
        <f>IF(F36&lt;&gt;"",(LARGE(A$7:A35,1)+1),"")</f>
        <v/>
      </c>
      <c r="B36" s="135"/>
      <c r="C36" s="131"/>
      <c r="D36" s="59"/>
      <c r="E36" s="48"/>
      <c r="F36" s="159"/>
      <c r="G36" s="48"/>
      <c r="H36" s="159" t="str">
        <f>IF(D36=0," ",(G36)*(Details!$C$4+Details!$C$6))</f>
        <v xml:space="preserve"> </v>
      </c>
      <c r="I36" s="32"/>
      <c r="J36" s="20"/>
    </row>
    <row r="37" spans="1:10" s="21" customFormat="1" ht="18.5" x14ac:dyDescent="0.45">
      <c r="A37" s="70" t="str">
        <f>IF(F37&lt;&gt;"",(LARGE(A$7:A36,1)+1),"")</f>
        <v/>
      </c>
      <c r="B37" s="135"/>
      <c r="C37" s="131"/>
      <c r="D37" s="59"/>
      <c r="E37" s="48"/>
      <c r="F37" s="159"/>
      <c r="G37" s="48"/>
      <c r="H37" s="159" t="str">
        <f>IF(D37=0," ",(G37)*(Details!$C$4+Details!$C$6))</f>
        <v xml:space="preserve"> </v>
      </c>
      <c r="I37" s="72"/>
      <c r="J37" s="20"/>
    </row>
    <row r="38" spans="1:10" s="21" customFormat="1" ht="18.5" x14ac:dyDescent="0.45">
      <c r="A38" s="70" t="str">
        <f>IF(F38&lt;&gt;"",(LARGE(A$7:A37,1)+1),"")</f>
        <v/>
      </c>
      <c r="B38" s="135"/>
      <c r="C38" s="131"/>
      <c r="D38" s="59"/>
      <c r="E38" s="48"/>
      <c r="F38" s="159"/>
      <c r="G38" s="48"/>
      <c r="H38" s="159" t="str">
        <f>IF(D38=0," ",(G38)*(Details!$C$4+Details!$C$6))</f>
        <v xml:space="preserve"> </v>
      </c>
      <c r="I38" s="32"/>
      <c r="J38" s="20"/>
    </row>
    <row r="39" spans="1:10" s="21" customFormat="1" ht="18.5" x14ac:dyDescent="0.45">
      <c r="A39" s="70" t="str">
        <f>IF(F39&lt;&gt;"",(LARGE(A$7:A38,1)+1),"")</f>
        <v/>
      </c>
      <c r="B39" s="135"/>
      <c r="C39" s="131"/>
      <c r="D39" s="59"/>
      <c r="E39" s="147"/>
      <c r="F39" s="159"/>
      <c r="G39" s="48"/>
      <c r="H39" s="159" t="str">
        <f>IF(D39=0," ",(G39)*(Details!$C$4+Details!$C$6))</f>
        <v xml:space="preserve"> </v>
      </c>
      <c r="I39" s="73"/>
      <c r="J39" s="20"/>
    </row>
    <row r="40" spans="1:10" s="21" customFormat="1" ht="18.5" x14ac:dyDescent="0.45">
      <c r="A40" s="70" t="str">
        <f>IF(F40&lt;&gt;"",(LARGE(A$7:A39,1)+1),"")</f>
        <v/>
      </c>
      <c r="B40" s="141"/>
      <c r="C40" s="131"/>
      <c r="D40" s="51"/>
      <c r="E40" s="48"/>
      <c r="F40" s="159"/>
      <c r="G40" s="48"/>
      <c r="H40" s="159" t="str">
        <f>IF(D40=0," ",(G40)*(Details!$C$4+Details!$C$6))</f>
        <v xml:space="preserve"> </v>
      </c>
      <c r="I40" s="32"/>
      <c r="J40" s="20"/>
    </row>
    <row r="41" spans="1:10" s="21" customFormat="1" ht="18.5" x14ac:dyDescent="0.45">
      <c r="A41" s="70" t="str">
        <f>IF(F41&lt;&gt;"",(LARGE(A$7:A40,1)+1),"")</f>
        <v/>
      </c>
      <c r="B41" s="135"/>
      <c r="C41" s="51"/>
      <c r="D41" s="51"/>
      <c r="E41" s="48"/>
      <c r="F41" s="159"/>
      <c r="G41" s="48"/>
      <c r="H41" s="159" t="str">
        <f>IF(D41=0," ",(G41)*(Details!$C$4+Details!$C$6))</f>
        <v xml:space="preserve"> </v>
      </c>
      <c r="I41" s="32"/>
      <c r="J41" s="20"/>
    </row>
    <row r="42" spans="1:10" s="21" customFormat="1" ht="18.5" x14ac:dyDescent="0.45">
      <c r="A42" s="70" t="str">
        <f>IF(F42&lt;&gt;"",(LARGE(A$7:A41,1)+1),"")</f>
        <v/>
      </c>
      <c r="B42" s="135"/>
      <c r="C42" s="131"/>
      <c r="D42" s="59"/>
      <c r="E42" s="48"/>
      <c r="F42" s="159"/>
      <c r="G42" s="48"/>
      <c r="H42" s="159" t="str">
        <f>IF(D42=0," ",(G42)*(Details!$C$4+Details!$C$6))</f>
        <v xml:space="preserve"> </v>
      </c>
      <c r="I42" s="32"/>
      <c r="J42" s="20"/>
    </row>
    <row r="43" spans="1:10" s="21" customFormat="1" ht="18.5" x14ac:dyDescent="0.45">
      <c r="A43" s="70" t="str">
        <f>IF(F43&lt;&gt;"",(LARGE(A$7:A42,1)+1),"")</f>
        <v/>
      </c>
      <c r="B43" s="135"/>
      <c r="C43" s="131"/>
      <c r="D43" s="59"/>
      <c r="E43" s="48"/>
      <c r="F43" s="159"/>
      <c r="G43" s="48"/>
      <c r="H43" s="159" t="str">
        <f>IF(D43=0," ",(G43)*(Details!$C$4+Details!$C$6))</f>
        <v xml:space="preserve"> </v>
      </c>
      <c r="I43" s="32"/>
      <c r="J43" s="20"/>
    </row>
    <row r="44" spans="1:10" s="21" customFormat="1" ht="18.5" x14ac:dyDescent="0.45">
      <c r="A44" s="70" t="str">
        <f>IF(F44&lt;&gt;"",(LARGE(A$7:A43,1)+1),"")</f>
        <v/>
      </c>
      <c r="B44" s="135"/>
      <c r="C44" s="131"/>
      <c r="D44" s="59"/>
      <c r="E44" s="48"/>
      <c r="F44" s="159"/>
      <c r="G44" s="48"/>
      <c r="H44" s="159" t="str">
        <f>IF(D44=0," ",(G44)*(Details!$C$4+Details!$C$6))</f>
        <v xml:space="preserve"> </v>
      </c>
      <c r="I44" s="32"/>
      <c r="J44" s="20"/>
    </row>
    <row r="45" spans="1:10" s="21" customFormat="1" ht="18.5" x14ac:dyDescent="0.45">
      <c r="A45" s="70" t="str">
        <f>IF(F45&lt;&gt;"",(LARGE(A$7:A44,1)+1),"")</f>
        <v/>
      </c>
      <c r="B45" s="135"/>
      <c r="C45" s="131"/>
      <c r="D45" s="59"/>
      <c r="E45" s="48"/>
      <c r="F45" s="159"/>
      <c r="G45" s="48"/>
      <c r="H45" s="159" t="str">
        <f>IF(D45=0," ",(G45)*(Details!$C$4+Details!$C$6))</f>
        <v xml:space="preserve"> </v>
      </c>
      <c r="I45" s="32"/>
      <c r="J45" s="20"/>
    </row>
    <row r="46" spans="1:10" s="21" customFormat="1" ht="18.5" x14ac:dyDescent="0.45">
      <c r="A46" s="70" t="str">
        <f>IF(F46&lt;&gt;"",(LARGE(A$7:A45,1)+1),"")</f>
        <v/>
      </c>
      <c r="B46" s="135"/>
      <c r="C46" s="131"/>
      <c r="D46" s="59"/>
      <c r="E46" s="48"/>
      <c r="F46" s="159"/>
      <c r="G46" s="48"/>
      <c r="H46" s="159" t="str">
        <f>IF(D46=0," ",(G46)*(Details!$C$4+Details!$C$6))</f>
        <v xml:space="preserve"> </v>
      </c>
      <c r="I46" s="32"/>
      <c r="J46" s="20"/>
    </row>
    <row r="47" spans="1:10" s="21" customFormat="1" ht="18.5" x14ac:dyDescent="0.45">
      <c r="A47" s="70" t="str">
        <f>IF(F47&lt;&gt;"",(LARGE(A$7:A46,1)+1),"")</f>
        <v/>
      </c>
      <c r="B47" s="135"/>
      <c r="C47" s="131"/>
      <c r="D47" s="59"/>
      <c r="E47" s="48"/>
      <c r="F47" s="159"/>
      <c r="G47" s="48"/>
      <c r="H47" s="159" t="str">
        <f>IF(D47=0," ",(G47)*(Details!$C$4+Details!$C$6))</f>
        <v xml:space="preserve"> </v>
      </c>
      <c r="I47" s="32"/>
      <c r="J47" s="20"/>
    </row>
    <row r="48" spans="1:10" s="21" customFormat="1" ht="18.5" x14ac:dyDescent="0.45">
      <c r="A48" s="70" t="str">
        <f>IF(F48&lt;&gt;"",(LARGE(A$7:A47,1)+1),"")</f>
        <v/>
      </c>
      <c r="B48" s="135"/>
      <c r="C48" s="131"/>
      <c r="D48" s="59"/>
      <c r="E48" s="48"/>
      <c r="F48" s="159"/>
      <c r="G48" s="48"/>
      <c r="H48" s="159" t="str">
        <f>IF(D48=0," ",(G48)*(Details!$C$4+Details!$C$6))</f>
        <v xml:space="preserve"> </v>
      </c>
      <c r="I48" s="32"/>
      <c r="J48" s="20"/>
    </row>
    <row r="49" spans="1:10" s="21" customFormat="1" ht="18.5" x14ac:dyDescent="0.45">
      <c r="A49" s="70"/>
      <c r="B49" s="135"/>
      <c r="C49" s="131"/>
      <c r="D49" s="59"/>
      <c r="E49" s="48"/>
      <c r="F49" s="159"/>
      <c r="G49" s="48"/>
      <c r="H49" s="159"/>
      <c r="I49" s="32"/>
      <c r="J49" s="20"/>
    </row>
    <row r="50" spans="1:10" s="21" customFormat="1" ht="18.5" x14ac:dyDescent="0.45">
      <c r="A50" s="70"/>
      <c r="B50" s="135"/>
      <c r="C50" s="131"/>
      <c r="D50" s="59"/>
      <c r="E50" s="48"/>
      <c r="F50" s="159"/>
      <c r="G50" s="48"/>
      <c r="H50" s="159"/>
      <c r="I50" s="32"/>
      <c r="J50" s="20"/>
    </row>
    <row r="51" spans="1:10" s="21" customFormat="1" ht="18.5" x14ac:dyDescent="0.45">
      <c r="A51" s="70" t="str">
        <f>IF(F51&lt;&gt;"",(LARGE(A$7:A50,1)+1),"")</f>
        <v/>
      </c>
      <c r="B51" s="135"/>
      <c r="C51" s="131"/>
      <c r="D51" s="59"/>
      <c r="E51" s="48"/>
      <c r="F51" s="159"/>
      <c r="G51" s="48"/>
      <c r="H51" s="159" t="str">
        <f>IF(D51=0," ",(G51)*(Details!$C$4+Details!$C$6))</f>
        <v xml:space="preserve"> </v>
      </c>
      <c r="I51" s="32"/>
      <c r="J51" s="20"/>
    </row>
    <row r="52" spans="1:10" s="21" customFormat="1" ht="18.5" x14ac:dyDescent="0.45">
      <c r="A52" s="70" t="str">
        <f>IF(F52&lt;&gt;"",(LARGE(A$7:A51,1)+1),"")</f>
        <v/>
      </c>
      <c r="B52" s="135"/>
      <c r="C52" s="131"/>
      <c r="D52" s="59"/>
      <c r="E52" s="48"/>
      <c r="F52" s="159"/>
      <c r="G52" s="48"/>
      <c r="H52" s="159" t="str">
        <f>IF(D52=0," ",(G52)*(Details!$C$4+Details!$C$6))</f>
        <v xml:space="preserve"> </v>
      </c>
      <c r="I52" s="32"/>
      <c r="J52" s="20"/>
    </row>
    <row r="53" spans="1:10" s="21" customFormat="1" ht="18.5" x14ac:dyDescent="0.45">
      <c r="A53" s="70" t="str">
        <f>IF(F53&lt;&gt;"",(LARGE(A$7:A52,1)+1),"")</f>
        <v/>
      </c>
      <c r="B53" s="135"/>
      <c r="C53" s="131"/>
      <c r="D53" s="59"/>
      <c r="E53" s="48"/>
      <c r="F53" s="159"/>
      <c r="G53" s="48"/>
      <c r="H53" s="159" t="str">
        <f>IF(D53=0," ",(G53)*(Details!$C$4+Details!$C$6))</f>
        <v xml:space="preserve"> </v>
      </c>
      <c r="I53" s="32"/>
      <c r="J53" s="20"/>
    </row>
    <row r="54" spans="1:10" s="21" customFormat="1" ht="18.5" x14ac:dyDescent="0.45">
      <c r="A54" s="70" t="str">
        <f>IF(F54&lt;&gt;"",(LARGE(A$7:A53,1)+1),"")</f>
        <v/>
      </c>
      <c r="B54" s="142"/>
      <c r="C54" s="131"/>
      <c r="D54" s="59"/>
      <c r="E54" s="48"/>
      <c r="F54" s="159"/>
      <c r="G54" s="48"/>
      <c r="H54" s="159" t="str">
        <f>IF(D54=0," ",(G54)*(Details!$C$4+Details!$C$6))</f>
        <v xml:space="preserve"> </v>
      </c>
      <c r="I54" s="32"/>
      <c r="J54" s="20"/>
    </row>
    <row r="55" spans="1:10" s="21" customFormat="1" ht="18.5" x14ac:dyDescent="0.45">
      <c r="A55" s="70" t="str">
        <f>IF(F55&lt;&gt;"",(LARGE(A$7:A54,1)+1),"")</f>
        <v/>
      </c>
      <c r="B55" s="135"/>
      <c r="C55" s="131"/>
      <c r="D55" s="59"/>
      <c r="E55" s="48"/>
      <c r="F55" s="159"/>
      <c r="G55" s="48"/>
      <c r="H55" s="159" t="str">
        <f>IF(D55=0," ",(G55)*(Details!$C$4+Details!$C$6))</f>
        <v xml:space="preserve"> </v>
      </c>
      <c r="I55" s="32"/>
      <c r="J55" s="20"/>
    </row>
    <row r="56" spans="1:10" s="21" customFormat="1" ht="18.5" x14ac:dyDescent="0.45">
      <c r="A56" s="70" t="str">
        <f>IF(F56&lt;&gt;"",(LARGE(A$7:A55,1)+1),"")</f>
        <v/>
      </c>
      <c r="B56" s="135"/>
      <c r="C56" s="131"/>
      <c r="D56" s="59"/>
      <c r="E56" s="48"/>
      <c r="F56" s="159"/>
      <c r="G56" s="48"/>
      <c r="H56" s="159" t="str">
        <f>IF(D56=0," ",(G56)*(Details!$C$4+Details!$C$6))</f>
        <v xml:space="preserve"> </v>
      </c>
      <c r="I56" s="32"/>
      <c r="J56" s="20"/>
    </row>
    <row r="57" spans="1:10" s="21" customFormat="1" ht="18.5" x14ac:dyDescent="0.45">
      <c r="A57" s="70" t="str">
        <f>IF(F57&lt;&gt;"",(LARGE(A$7:A56,1)+1),"")</f>
        <v/>
      </c>
      <c r="B57" s="135"/>
      <c r="C57" s="131"/>
      <c r="D57" s="59"/>
      <c r="E57" s="48"/>
      <c r="F57" s="159"/>
      <c r="G57" s="48"/>
      <c r="H57" s="159" t="str">
        <f>IF(D57=0," ",(G57)*(Details!$C$4+Details!$C$6))</f>
        <v xml:space="preserve"> </v>
      </c>
      <c r="I57" s="32"/>
      <c r="J57" s="20"/>
    </row>
    <row r="58" spans="1:10" s="21" customFormat="1" ht="18.5" x14ac:dyDescent="0.45">
      <c r="A58" s="70" t="str">
        <f>IF(F58&lt;&gt;"",(LARGE(A$7:A57,1)+1),"")</f>
        <v/>
      </c>
      <c r="B58" s="135"/>
      <c r="C58" s="131"/>
      <c r="D58" s="59"/>
      <c r="E58" s="48"/>
      <c r="F58" s="159"/>
      <c r="G58" s="48"/>
      <c r="H58" s="159" t="str">
        <f>IF(D58=0," ",(G58)*(Details!$C$4+Details!$C$6))</f>
        <v xml:space="preserve"> </v>
      </c>
      <c r="I58" s="32"/>
      <c r="J58" s="20"/>
    </row>
    <row r="59" spans="1:10" s="21" customFormat="1" ht="18.5" x14ac:dyDescent="0.45">
      <c r="A59" s="70" t="str">
        <f>IF(F59&lt;&gt;"",(LARGE(A$7:A58,1)+1),"")</f>
        <v/>
      </c>
      <c r="B59" s="135"/>
      <c r="C59" s="131"/>
      <c r="D59" s="59"/>
      <c r="E59" s="48"/>
      <c r="F59" s="159"/>
      <c r="G59" s="48"/>
      <c r="H59" s="159" t="str">
        <f>IF(D59=0," ",(G59)*(Details!$C$4+Details!$C$6))</f>
        <v xml:space="preserve"> </v>
      </c>
      <c r="I59" s="32"/>
      <c r="J59" s="20"/>
    </row>
    <row r="60" spans="1:10" s="21" customFormat="1" ht="18.5" x14ac:dyDescent="0.45">
      <c r="A60" s="70" t="str">
        <f>IF(F60&lt;&gt;"",(LARGE(A$7:A59,1)+1),"")</f>
        <v/>
      </c>
      <c r="B60" s="135"/>
      <c r="C60" s="131"/>
      <c r="D60" s="59"/>
      <c r="E60" s="48"/>
      <c r="F60" s="159"/>
      <c r="G60" s="48"/>
      <c r="H60" s="159" t="str">
        <f>IF(D60=0," ",(G60)*(Details!$C$4+Details!$C$6))</f>
        <v xml:space="preserve"> </v>
      </c>
      <c r="I60" s="32"/>
      <c r="J60" s="20"/>
    </row>
    <row r="61" spans="1:10" s="21" customFormat="1" ht="18.5" x14ac:dyDescent="0.45">
      <c r="A61" s="70" t="str">
        <f>IF(F61&lt;&gt;"",(LARGE(A$7:A60,1)+1),"")</f>
        <v/>
      </c>
      <c r="B61" s="135"/>
      <c r="C61" s="131"/>
      <c r="D61" s="59"/>
      <c r="E61" s="48"/>
      <c r="F61" s="159"/>
      <c r="G61" s="48"/>
      <c r="H61" s="159" t="str">
        <f>IF(D61=0," ",(G61)*(Details!$C$4+Details!$C$6))</f>
        <v xml:space="preserve"> </v>
      </c>
      <c r="I61" s="32"/>
      <c r="J61" s="20"/>
    </row>
    <row r="62" spans="1:10" s="21" customFormat="1" ht="18.5" x14ac:dyDescent="0.45">
      <c r="A62" s="70" t="str">
        <f>IF(F62&lt;&gt;"",(LARGE(A$7:A61,1)+1),"")</f>
        <v/>
      </c>
      <c r="B62" s="135"/>
      <c r="C62" s="131"/>
      <c r="D62" s="59"/>
      <c r="E62" s="48"/>
      <c r="F62" s="159"/>
      <c r="G62" s="48"/>
      <c r="H62" s="159" t="str">
        <f>IF(D62=0," ",(G62)*(Details!$C$4+Details!$C$6))</f>
        <v xml:space="preserve"> </v>
      </c>
      <c r="I62" s="32"/>
      <c r="J62" s="20"/>
    </row>
    <row r="63" spans="1:10" s="21" customFormat="1" ht="18.5" x14ac:dyDescent="0.45">
      <c r="A63" s="70" t="str">
        <f>IF(F63&lt;&gt;"",(LARGE(A$7:A62,1)+1),"")</f>
        <v/>
      </c>
      <c r="B63" s="135"/>
      <c r="C63" s="131"/>
      <c r="D63" s="59"/>
      <c r="E63" s="48"/>
      <c r="F63" s="159"/>
      <c r="G63" s="48"/>
      <c r="H63" s="159" t="str">
        <f>IF(D63=0," ",(G63)*(Details!$C$4+Details!$C$6))</f>
        <v xml:space="preserve"> </v>
      </c>
      <c r="I63" s="32"/>
      <c r="J63" s="20"/>
    </row>
    <row r="64" spans="1:10" s="21" customFormat="1" ht="18.5" x14ac:dyDescent="0.45">
      <c r="A64" s="70" t="str">
        <f>IF(F64&lt;&gt;"",(LARGE(A$7:A63,1)+1),"")</f>
        <v/>
      </c>
      <c r="B64" s="135"/>
      <c r="C64" s="131"/>
      <c r="D64" s="59"/>
      <c r="E64" s="48"/>
      <c r="F64" s="159"/>
      <c r="G64" s="48"/>
      <c r="H64" s="159" t="str">
        <f>IF(D64=0," ",(G64)*(Details!$C$4))</f>
        <v xml:space="preserve"> </v>
      </c>
      <c r="I64" s="32"/>
      <c r="J64" s="20"/>
    </row>
    <row r="65" spans="1:12" s="21" customFormat="1" ht="19" thickBot="1" x14ac:dyDescent="0.5">
      <c r="A65" s="70" t="str">
        <f>IF(D65=0," ",(LARGE(A$9:A64,1)+1))</f>
        <v xml:space="preserve"> </v>
      </c>
      <c r="B65" s="143"/>
      <c r="C65" s="52"/>
      <c r="D65" s="59"/>
      <c r="E65" s="61" t="s">
        <v>60</v>
      </c>
      <c r="F65" s="160">
        <f>SUM(F1:F64)</f>
        <v>0</v>
      </c>
      <c r="G65" s="48"/>
      <c r="H65" s="159"/>
      <c r="I65" s="32"/>
      <c r="J65" s="20"/>
    </row>
    <row r="66" spans="1:12" s="21" customFormat="1" ht="19.5" thickTop="1" thickBot="1" x14ac:dyDescent="0.5">
      <c r="A66" s="50"/>
      <c r="B66" s="144"/>
      <c r="C66" s="145"/>
      <c r="D66" s="62"/>
      <c r="E66" s="64"/>
      <c r="F66" s="161"/>
      <c r="G66" s="64"/>
      <c r="H66" s="66"/>
      <c r="I66" s="32"/>
      <c r="J66" s="20"/>
    </row>
    <row r="67" spans="1:12" s="21" customFormat="1" x14ac:dyDescent="0.35">
      <c r="A67" s="16"/>
      <c r="C67" s="28"/>
      <c r="D67" s="16"/>
      <c r="E67" s="20"/>
      <c r="F67" s="16"/>
      <c r="G67" s="16"/>
      <c r="H67" s="20"/>
      <c r="I67" s="32"/>
      <c r="J67" s="32"/>
    </row>
    <row r="68" spans="1:12" s="21" customFormat="1" ht="17.5" customHeight="1" x14ac:dyDescent="0.35">
      <c r="A68" s="16"/>
      <c r="C68" s="28"/>
      <c r="D68" s="16"/>
      <c r="E68" s="20"/>
      <c r="F68" s="16"/>
      <c r="G68" s="16"/>
      <c r="H68" s="20"/>
      <c r="I68" s="32"/>
      <c r="J68" s="32"/>
    </row>
    <row r="69" spans="1:12" s="21" customFormat="1" x14ac:dyDescent="0.35">
      <c r="A69" s="16"/>
      <c r="C69" s="28"/>
      <c r="D69" s="16"/>
      <c r="E69" s="20"/>
      <c r="F69" s="16"/>
      <c r="G69" s="16"/>
      <c r="H69" s="20"/>
      <c r="I69" s="32"/>
      <c r="J69" s="32"/>
    </row>
    <row r="70" spans="1:12" s="21" customFormat="1" x14ac:dyDescent="0.35">
      <c r="A70" s="16"/>
      <c r="C70" s="28"/>
      <c r="D70" s="16"/>
      <c r="E70" s="20"/>
      <c r="F70" s="16"/>
      <c r="G70" s="16"/>
      <c r="H70" s="20"/>
      <c r="I70" s="32"/>
      <c r="J70" s="32"/>
      <c r="L70" s="55"/>
    </row>
    <row r="71" spans="1:12" s="21" customFormat="1" x14ac:dyDescent="0.35">
      <c r="A71" s="16"/>
      <c r="C71" s="28"/>
      <c r="D71" s="16"/>
      <c r="E71" s="20"/>
      <c r="F71" s="16"/>
      <c r="G71" s="16"/>
      <c r="H71" s="20"/>
      <c r="I71" s="32"/>
      <c r="J71" s="32"/>
      <c r="L71" s="55"/>
    </row>
  </sheetData>
  <mergeCells count="1">
    <mergeCell ref="I5:J5"/>
  </mergeCells>
  <conditionalFormatting sqref="G1:G3 G8:G10562">
    <cfRule type="notContainsBlanks" dxfId="0" priority="1">
      <formula>LEN(TRIM(G1))&gt;0</formula>
    </cfRule>
  </conditionalFormatting>
  <dataValidations count="1">
    <dataValidation type="list" allowBlank="1" showInputMessage="1" showErrorMessage="1" sqref="I5:J5" xr:uid="{00000000-0002-0000-1300-000000000000}">
      <formula1>"Location 1,Location 2,Location 3,Location 4,Location 5,"</formula1>
    </dataValidation>
  </dataValidations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2"/>
  <dimension ref="A1:R45"/>
  <sheetViews>
    <sheetView tabSelected="1" workbookViewId="0">
      <selection activeCell="H8" sqref="H8"/>
    </sheetView>
  </sheetViews>
  <sheetFormatPr defaultColWidth="9.08984375" defaultRowHeight="14.5" x14ac:dyDescent="0.35"/>
  <cols>
    <col min="1" max="1" width="9.08984375" style="198"/>
    <col min="2" max="2" width="45.6328125" style="198" customWidth="1"/>
    <col min="3" max="3" width="19.36328125" style="198" customWidth="1"/>
    <col min="4" max="4" width="13.36328125" style="198" customWidth="1"/>
    <col min="5" max="5" width="11.453125" style="198" customWidth="1"/>
    <col min="6" max="7" width="9.08984375" style="198"/>
    <col min="8" max="9" width="9.08984375" style="238"/>
    <col min="10" max="13" width="19.08984375" style="238" customWidth="1"/>
    <col min="14" max="18" width="9.08984375" style="238"/>
    <col min="19" max="16384" width="9.08984375" style="198"/>
  </cols>
  <sheetData>
    <row r="1" spans="2:16" ht="15" thickBot="1" x14ac:dyDescent="0.4"/>
    <row r="2" spans="2:16" ht="21.5" thickBot="1" x14ac:dyDescent="0.5">
      <c r="B2" s="199" t="s">
        <v>43</v>
      </c>
      <c r="C2" s="200"/>
      <c r="D2" s="200"/>
      <c r="E2" s="200"/>
      <c r="F2" s="201"/>
      <c r="I2" s="247"/>
      <c r="J2" s="248" t="s">
        <v>122</v>
      </c>
      <c r="K2" s="248">
        <f>+Summary!D13</f>
        <v>7760.43</v>
      </c>
      <c r="L2" s="246"/>
      <c r="M2" s="245"/>
      <c r="N2" s="245"/>
      <c r="O2" s="239"/>
      <c r="P2" s="239"/>
    </row>
    <row r="3" spans="2:16" ht="18.5" x14ac:dyDescent="0.45">
      <c r="B3" s="202"/>
      <c r="C3" s="203"/>
      <c r="D3" s="204"/>
      <c r="E3" s="205"/>
      <c r="F3" s="206"/>
      <c r="I3" s="247"/>
      <c r="J3" s="248"/>
      <c r="K3" s="249"/>
      <c r="L3" s="250"/>
      <c r="M3" s="244"/>
      <c r="N3" s="244"/>
      <c r="O3" s="239"/>
      <c r="P3" s="239"/>
    </row>
    <row r="4" spans="2:16" ht="18.5" x14ac:dyDescent="0.45">
      <c r="B4" s="207" t="s">
        <v>123</v>
      </c>
      <c r="C4" s="208">
        <v>0.1</v>
      </c>
      <c r="D4" s="209">
        <f>+C4+1</f>
        <v>1.1000000000000001</v>
      </c>
      <c r="E4" s="210"/>
      <c r="F4" s="211"/>
      <c r="I4" s="247"/>
      <c r="J4" s="248" t="s">
        <v>106</v>
      </c>
      <c r="K4" s="248">
        <f>+(Summary!F9+Summary!G9)*1.1</f>
        <v>7423.02</v>
      </c>
      <c r="L4" s="250"/>
      <c r="M4" s="244"/>
      <c r="N4" s="244"/>
      <c r="O4" s="239"/>
      <c r="P4" s="239"/>
    </row>
    <row r="5" spans="2:16" ht="15.5" x14ac:dyDescent="0.35">
      <c r="B5" s="212"/>
      <c r="C5" s="213"/>
      <c r="D5" s="214"/>
      <c r="E5" s="215"/>
      <c r="F5" s="206"/>
      <c r="I5" s="243"/>
      <c r="J5" s="251"/>
      <c r="K5" s="251"/>
      <c r="L5" s="252"/>
      <c r="M5" s="253">
        <f>CEILING((K4/K27),4)</f>
        <v>4</v>
      </c>
      <c r="N5" s="254" t="s">
        <v>82</v>
      </c>
      <c r="O5" s="255"/>
      <c r="P5" s="240"/>
    </row>
    <row r="6" spans="2:16" ht="15.5" x14ac:dyDescent="0.35">
      <c r="B6" s="207" t="s">
        <v>124</v>
      </c>
      <c r="C6" s="208">
        <v>0.1</v>
      </c>
      <c r="D6" s="209">
        <f>+C6+1</f>
        <v>1.1000000000000001</v>
      </c>
      <c r="E6" s="210"/>
      <c r="F6" s="211"/>
      <c r="I6" s="243"/>
      <c r="J6" s="254"/>
      <c r="K6" s="254"/>
      <c r="L6" s="252"/>
      <c r="M6" s="254"/>
      <c r="N6" s="254"/>
      <c r="O6" s="255"/>
      <c r="P6" s="240"/>
    </row>
    <row r="7" spans="2:16" ht="15.5" x14ac:dyDescent="0.35">
      <c r="B7" s="212"/>
      <c r="C7" s="213"/>
      <c r="D7" s="214"/>
      <c r="E7" s="217"/>
      <c r="F7" s="206"/>
      <c r="I7" s="243"/>
      <c r="J7" s="254" t="s">
        <v>44</v>
      </c>
      <c r="K7" s="254">
        <v>0</v>
      </c>
      <c r="L7" s="252" t="str">
        <f>IF(AND($K$4&gt;=K7,$K$4&lt;=K8),N7,O7)</f>
        <v>Yes</v>
      </c>
      <c r="M7" s="254">
        <v>5000</v>
      </c>
      <c r="N7" s="254" t="s">
        <v>45</v>
      </c>
      <c r="O7" s="255" t="s">
        <v>55</v>
      </c>
      <c r="P7" s="240"/>
    </row>
    <row r="8" spans="2:16" ht="16" thickBot="1" x14ac:dyDescent="0.4">
      <c r="B8" s="218" t="s">
        <v>88</v>
      </c>
      <c r="C8" s="219">
        <v>0.05</v>
      </c>
      <c r="D8" s="220">
        <f>+C8+1</f>
        <v>1.05</v>
      </c>
      <c r="E8" s="221"/>
      <c r="F8" s="222"/>
      <c r="I8" s="243"/>
      <c r="J8" s="254"/>
      <c r="K8" s="254">
        <v>50000</v>
      </c>
      <c r="L8" s="252"/>
      <c r="M8" s="254"/>
      <c r="N8" s="254"/>
      <c r="O8" s="255"/>
      <c r="P8" s="240"/>
    </row>
    <row r="9" spans="2:16" ht="15.5" x14ac:dyDescent="0.35">
      <c r="I9" s="243"/>
      <c r="J9" s="254" t="s">
        <v>46</v>
      </c>
      <c r="K9" s="254">
        <f>K8</f>
        <v>50000</v>
      </c>
      <c r="L9" s="252" t="str">
        <f>IF(AND($K$4&gt;=K9,$K$4&lt;=K10),N9,O9)</f>
        <v>No</v>
      </c>
      <c r="M9" s="254">
        <v>9000</v>
      </c>
      <c r="N9" s="254" t="s">
        <v>45</v>
      </c>
      <c r="O9" s="255" t="s">
        <v>55</v>
      </c>
      <c r="P9" s="240"/>
    </row>
    <row r="10" spans="2:16" ht="15.5" x14ac:dyDescent="0.35">
      <c r="I10" s="243"/>
      <c r="J10" s="254"/>
      <c r="K10" s="254">
        <v>150000</v>
      </c>
      <c r="L10" s="252"/>
      <c r="M10" s="254"/>
      <c r="N10" s="253"/>
      <c r="O10" s="255"/>
      <c r="P10" s="240"/>
    </row>
    <row r="11" spans="2:16" ht="15.5" x14ac:dyDescent="0.35">
      <c r="I11" s="243"/>
      <c r="J11" s="254" t="s">
        <v>47</v>
      </c>
      <c r="K11" s="254">
        <f>K10</f>
        <v>150000</v>
      </c>
      <c r="L11" s="252" t="str">
        <f>IF(AND($K$4&gt;=K11,$K$4&lt;=K12),N11,O11)</f>
        <v>No</v>
      </c>
      <c r="M11" s="254">
        <v>10000</v>
      </c>
      <c r="N11" s="254" t="s">
        <v>45</v>
      </c>
      <c r="O11" s="255" t="s">
        <v>55</v>
      </c>
      <c r="P11" s="240"/>
    </row>
    <row r="12" spans="2:16" ht="15.5" x14ac:dyDescent="0.35">
      <c r="I12" s="243"/>
      <c r="J12" s="254"/>
      <c r="K12" s="254">
        <v>350000</v>
      </c>
      <c r="L12" s="252"/>
      <c r="M12" s="254"/>
      <c r="N12" s="253"/>
      <c r="O12" s="255"/>
      <c r="P12" s="240"/>
    </row>
    <row r="13" spans="2:16" ht="16" thickBot="1" x14ac:dyDescent="0.4">
      <c r="I13" s="243"/>
      <c r="J13" s="254" t="s">
        <v>48</v>
      </c>
      <c r="K13" s="254">
        <f>K12</f>
        <v>350000</v>
      </c>
      <c r="L13" s="252" t="str">
        <f>IF(AND($K$4&gt;=K13,$K$4&lt;=K14),N13,O13)</f>
        <v>No</v>
      </c>
      <c r="M13" s="254">
        <v>12500</v>
      </c>
      <c r="N13" s="254" t="s">
        <v>45</v>
      </c>
      <c r="O13" s="255" t="s">
        <v>55</v>
      </c>
      <c r="P13" s="240"/>
    </row>
    <row r="14" spans="2:16" ht="16" thickBot="1" x14ac:dyDescent="0.4">
      <c r="B14" s="223" t="s">
        <v>125</v>
      </c>
      <c r="C14" s="224" t="s">
        <v>128</v>
      </c>
      <c r="I14" s="243"/>
      <c r="J14" s="254"/>
      <c r="K14" s="254">
        <v>500000</v>
      </c>
      <c r="L14" s="252"/>
      <c r="M14" s="254"/>
      <c r="N14" s="253"/>
      <c r="O14" s="255"/>
      <c r="P14" s="240"/>
    </row>
    <row r="15" spans="2:16" ht="18.5" x14ac:dyDescent="0.45">
      <c r="B15" s="225" t="s">
        <v>127</v>
      </c>
      <c r="C15" s="226">
        <v>0</v>
      </c>
      <c r="I15" s="243"/>
      <c r="J15" s="254" t="s">
        <v>49</v>
      </c>
      <c r="K15" s="254">
        <f>K14</f>
        <v>500000</v>
      </c>
      <c r="L15" s="252" t="str">
        <f>IF(AND($K$4&gt;=K15,$K$4&lt;=K16),N15,O15)</f>
        <v>No</v>
      </c>
      <c r="M15" s="254">
        <v>14000</v>
      </c>
      <c r="N15" s="254" t="s">
        <v>45</v>
      </c>
      <c r="O15" s="255" t="s">
        <v>55</v>
      </c>
      <c r="P15" s="240"/>
    </row>
    <row r="16" spans="2:16" ht="18.5" x14ac:dyDescent="0.45">
      <c r="B16" s="227" t="s">
        <v>108</v>
      </c>
      <c r="C16" s="228">
        <v>300</v>
      </c>
      <c r="I16" s="243"/>
      <c r="J16" s="254"/>
      <c r="K16" s="254">
        <v>750000</v>
      </c>
      <c r="L16" s="252"/>
      <c r="M16" s="254"/>
      <c r="N16" s="253"/>
      <c r="O16" s="255"/>
      <c r="P16" s="240"/>
    </row>
    <row r="17" spans="1:16" ht="18.5" x14ac:dyDescent="0.45">
      <c r="B17" s="225" t="s">
        <v>109</v>
      </c>
      <c r="C17" s="226">
        <v>0</v>
      </c>
      <c r="I17" s="243"/>
      <c r="J17" s="254" t="s">
        <v>50</v>
      </c>
      <c r="K17" s="254">
        <v>750000</v>
      </c>
      <c r="L17" s="252" t="str">
        <f>IF(AND($K$4&gt;=K17,$K$4&lt;=K18),N17,O17)</f>
        <v>No</v>
      </c>
      <c r="M17" s="254">
        <v>15500</v>
      </c>
      <c r="N17" s="254" t="s">
        <v>45</v>
      </c>
      <c r="O17" s="255" t="s">
        <v>55</v>
      </c>
      <c r="P17" s="240"/>
    </row>
    <row r="18" spans="1:16" ht="18.5" x14ac:dyDescent="0.45">
      <c r="B18" s="229" t="s">
        <v>110</v>
      </c>
      <c r="C18" s="228">
        <v>300</v>
      </c>
      <c r="I18" s="243"/>
      <c r="J18" s="254"/>
      <c r="K18" s="254">
        <v>1000000</v>
      </c>
      <c r="L18" s="252"/>
      <c r="M18" s="254"/>
      <c r="N18" s="253"/>
      <c r="O18" s="255"/>
      <c r="P18" s="240"/>
    </row>
    <row r="19" spans="1:16" ht="18.5" x14ac:dyDescent="0.45">
      <c r="B19" s="225" t="s">
        <v>111</v>
      </c>
      <c r="C19" s="226">
        <v>300</v>
      </c>
      <c r="I19" s="243"/>
      <c r="J19" s="254" t="s">
        <v>51</v>
      </c>
      <c r="K19" s="254">
        <f>K18</f>
        <v>1000000</v>
      </c>
      <c r="L19" s="252" t="str">
        <f>IF(AND($K$4&gt;=K19,$K$4&lt;=K20),N19,O19)</f>
        <v>No</v>
      </c>
      <c r="M19" s="254">
        <v>16750</v>
      </c>
      <c r="N19" s="254" t="s">
        <v>45</v>
      </c>
      <c r="O19" s="255" t="s">
        <v>55</v>
      </c>
      <c r="P19" s="240"/>
    </row>
    <row r="20" spans="1:16" ht="18.5" x14ac:dyDescent="0.45">
      <c r="B20" s="229" t="s">
        <v>112</v>
      </c>
      <c r="C20" s="228">
        <v>0</v>
      </c>
      <c r="I20" s="243"/>
      <c r="J20" s="254"/>
      <c r="K20" s="254">
        <v>1250000</v>
      </c>
      <c r="L20" s="252"/>
      <c r="M20" s="254"/>
      <c r="N20" s="253"/>
      <c r="O20" s="255"/>
      <c r="P20" s="240"/>
    </row>
    <row r="21" spans="1:16" ht="18.5" x14ac:dyDescent="0.45">
      <c r="B21" s="225" t="s">
        <v>121</v>
      </c>
      <c r="C21" s="226">
        <v>250</v>
      </c>
      <c r="I21" s="243"/>
      <c r="J21" s="254" t="s">
        <v>52</v>
      </c>
      <c r="K21" s="254">
        <f>K20</f>
        <v>1250000</v>
      </c>
      <c r="L21" s="252" t="str">
        <f>IF(AND($K$4&gt;=K21,$K$4&lt;=K22),N21,O21)</f>
        <v>No</v>
      </c>
      <c r="M21" s="254">
        <v>19000</v>
      </c>
      <c r="N21" s="254" t="s">
        <v>45</v>
      </c>
      <c r="O21" s="255" t="s">
        <v>55</v>
      </c>
      <c r="P21" s="240"/>
    </row>
    <row r="22" spans="1:16" ht="18.5" x14ac:dyDescent="0.45">
      <c r="B22" s="229" t="s">
        <v>113</v>
      </c>
      <c r="C22" s="228">
        <v>200</v>
      </c>
      <c r="I22" s="243"/>
      <c r="J22" s="254"/>
      <c r="K22" s="254">
        <v>1500000</v>
      </c>
      <c r="L22" s="252"/>
      <c r="M22" s="254"/>
      <c r="N22" s="253"/>
      <c r="O22" s="255"/>
      <c r="P22" s="240"/>
    </row>
    <row r="23" spans="1:16" ht="18.5" x14ac:dyDescent="0.45">
      <c r="B23" s="225" t="s">
        <v>114</v>
      </c>
      <c r="C23" s="226">
        <v>0</v>
      </c>
      <c r="I23" s="243"/>
      <c r="J23" s="254" t="s">
        <v>53</v>
      </c>
      <c r="K23" s="254">
        <f>K22</f>
        <v>1500000</v>
      </c>
      <c r="L23" s="252" t="str">
        <f>IF(AND($K$4&gt;=K23,$K$4&lt;=K24),N23,O23)</f>
        <v>No</v>
      </c>
      <c r="M23" s="254">
        <v>20500</v>
      </c>
      <c r="N23" s="254" t="s">
        <v>45</v>
      </c>
      <c r="O23" s="255" t="s">
        <v>55</v>
      </c>
      <c r="P23" s="240"/>
    </row>
    <row r="24" spans="1:16" ht="18.5" x14ac:dyDescent="0.45">
      <c r="B24" s="229" t="s">
        <v>115</v>
      </c>
      <c r="C24" s="228">
        <v>0</v>
      </c>
      <c r="I24" s="243"/>
      <c r="J24" s="254"/>
      <c r="K24" s="254">
        <v>2000000</v>
      </c>
      <c r="L24" s="252"/>
      <c r="M24" s="253"/>
      <c r="N24" s="253"/>
      <c r="O24" s="255"/>
      <c r="P24" s="240"/>
    </row>
    <row r="25" spans="1:16" ht="19" thickBot="1" x14ac:dyDescent="0.5">
      <c r="B25" s="230" t="s">
        <v>116</v>
      </c>
      <c r="C25" s="231">
        <v>0</v>
      </c>
      <c r="I25" s="243"/>
      <c r="J25" s="254" t="s">
        <v>54</v>
      </c>
      <c r="K25" s="254">
        <f>K24</f>
        <v>2000000</v>
      </c>
      <c r="L25" s="252" t="str">
        <f>IF(AND($K$4&gt;=K25,$K$4&lt;=K26),N25,O25)</f>
        <v>No</v>
      </c>
      <c r="M25" s="254">
        <v>27500</v>
      </c>
      <c r="N25" s="254" t="s">
        <v>45</v>
      </c>
      <c r="O25" s="255" t="s">
        <v>55</v>
      </c>
      <c r="P25" s="240"/>
    </row>
    <row r="26" spans="1:16" ht="15.5" x14ac:dyDescent="0.35">
      <c r="B26" s="232"/>
      <c r="C26" s="233"/>
      <c r="D26" s="233"/>
      <c r="E26" s="233"/>
      <c r="I26" s="243"/>
      <c r="J26" s="254"/>
      <c r="K26" s="254">
        <v>500000000</v>
      </c>
      <c r="L26" s="252"/>
      <c r="M26" s="253"/>
      <c r="N26" s="253"/>
      <c r="O26" s="255"/>
      <c r="P26" s="240"/>
    </row>
    <row r="27" spans="1:16" ht="15.5" x14ac:dyDescent="0.35">
      <c r="A27" s="234"/>
      <c r="B27" s="235"/>
      <c r="C27" s="233"/>
      <c r="D27" s="233"/>
      <c r="E27" s="216"/>
      <c r="I27" s="243"/>
      <c r="J27" s="254" t="s">
        <v>90</v>
      </c>
      <c r="K27" s="254">
        <f>IF(L7="Yes",M7)+IF(L9="Yes",M9)+IF(L11="Yes",M11)+IF(L13="Yes",M13)+IF(L15="Yes",M15)+IF(L17="Yes",M17)+IF(L19="Yes",M19)+IF(L21="Yes",M21)+IF(L23="Yes",M23)</f>
        <v>5000</v>
      </c>
      <c r="L27" s="256"/>
      <c r="M27" s="253"/>
      <c r="N27" s="253"/>
      <c r="O27" s="255"/>
      <c r="P27" s="240"/>
    </row>
    <row r="28" spans="1:16" ht="15.5" x14ac:dyDescent="0.35">
      <c r="A28" s="234"/>
      <c r="B28" s="235"/>
      <c r="C28" s="233"/>
      <c r="D28" s="233"/>
      <c r="E28" s="216"/>
      <c r="I28" s="243"/>
      <c r="J28" s="254"/>
      <c r="K28" s="253"/>
      <c r="L28" s="256"/>
      <c r="M28" s="253"/>
      <c r="N28" s="253"/>
      <c r="O28" s="255"/>
      <c r="P28" s="240"/>
    </row>
    <row r="29" spans="1:16" ht="15.5" x14ac:dyDescent="0.35">
      <c r="A29" s="236"/>
      <c r="B29" s="235"/>
      <c r="C29" s="233"/>
      <c r="D29" s="233"/>
      <c r="E29" s="216"/>
      <c r="J29" s="251"/>
      <c r="K29" s="251"/>
      <c r="L29" s="251"/>
      <c r="M29" s="257" t="s">
        <v>107</v>
      </c>
      <c r="N29" s="251"/>
      <c r="O29" s="251"/>
    </row>
    <row r="30" spans="1:16" ht="15.5" x14ac:dyDescent="0.35">
      <c r="A30" s="237"/>
      <c r="B30" s="235"/>
      <c r="C30" s="233"/>
      <c r="D30" s="233"/>
      <c r="E30" s="216"/>
      <c r="J30" s="251"/>
      <c r="K30" s="251"/>
      <c r="L30" s="251"/>
      <c r="M30" s="258">
        <f t="shared" ref="M30:M35" si="0">+C15/250+IF(C15=0,1)</f>
        <v>1</v>
      </c>
      <c r="N30" s="251"/>
      <c r="O30" s="251"/>
    </row>
    <row r="31" spans="1:16" ht="15.5" x14ac:dyDescent="0.35">
      <c r="A31" s="237"/>
      <c r="B31" s="235"/>
      <c r="C31" s="233"/>
      <c r="D31" s="233"/>
      <c r="E31" s="216"/>
      <c r="J31" s="251"/>
      <c r="K31" s="251"/>
      <c r="L31" s="251"/>
      <c r="M31" s="258">
        <f t="shared" si="0"/>
        <v>1.2</v>
      </c>
      <c r="N31" s="251"/>
      <c r="O31" s="251"/>
    </row>
    <row r="32" spans="1:16" ht="15.5" x14ac:dyDescent="0.35">
      <c r="A32" s="236"/>
      <c r="B32" s="235"/>
      <c r="C32" s="233"/>
      <c r="D32" s="233"/>
      <c r="E32" s="216"/>
      <c r="J32" s="251"/>
      <c r="K32" s="251"/>
      <c r="L32" s="251"/>
      <c r="M32" s="258">
        <f t="shared" si="0"/>
        <v>1</v>
      </c>
      <c r="N32" s="251"/>
      <c r="O32" s="251"/>
    </row>
    <row r="33" spans="1:15" ht="15.5" x14ac:dyDescent="0.35">
      <c r="A33" s="237"/>
      <c r="B33" s="235"/>
      <c r="C33" s="233"/>
      <c r="D33" s="233"/>
      <c r="E33" s="216"/>
      <c r="J33" s="251"/>
      <c r="K33" s="251"/>
      <c r="L33" s="251"/>
      <c r="M33" s="258">
        <f t="shared" si="0"/>
        <v>1.2</v>
      </c>
      <c r="N33" s="251"/>
      <c r="O33" s="251"/>
    </row>
    <row r="34" spans="1:15" ht="15.5" x14ac:dyDescent="0.35">
      <c r="A34" s="237"/>
      <c r="B34" s="235"/>
      <c r="C34" s="233"/>
      <c r="D34" s="233"/>
      <c r="E34" s="216"/>
      <c r="J34" s="251"/>
      <c r="K34" s="251"/>
      <c r="L34" s="251"/>
      <c r="M34" s="258">
        <f t="shared" si="0"/>
        <v>1.2</v>
      </c>
      <c r="N34" s="251"/>
      <c r="O34" s="251"/>
    </row>
    <row r="35" spans="1:15" ht="15.5" x14ac:dyDescent="0.35">
      <c r="A35" s="236"/>
      <c r="B35" s="235"/>
      <c r="C35" s="233"/>
      <c r="D35" s="233"/>
      <c r="E35" s="216"/>
      <c r="J35" s="251"/>
      <c r="K35" s="251"/>
      <c r="L35" s="251"/>
      <c r="M35" s="258">
        <f t="shared" si="0"/>
        <v>1</v>
      </c>
      <c r="N35" s="251"/>
      <c r="O35" s="251"/>
    </row>
    <row r="36" spans="1:15" ht="15.5" x14ac:dyDescent="0.35">
      <c r="A36" s="237"/>
      <c r="B36" s="235"/>
      <c r="C36" s="233"/>
      <c r="D36" s="233"/>
      <c r="E36" s="216"/>
      <c r="J36" s="251"/>
      <c r="K36" s="251"/>
      <c r="L36" s="251"/>
      <c r="M36" s="258">
        <f>+C21/220+IF(C21=0,1)</f>
        <v>1.1363636363636365</v>
      </c>
      <c r="N36" s="251"/>
      <c r="O36" s="251"/>
    </row>
    <row r="37" spans="1:15" ht="15.5" x14ac:dyDescent="0.35">
      <c r="A37" s="237"/>
      <c r="B37" s="235"/>
      <c r="C37" s="233"/>
      <c r="D37" s="233"/>
      <c r="E37" s="216"/>
      <c r="J37" s="251"/>
      <c r="K37" s="251"/>
      <c r="L37" s="251"/>
      <c r="M37" s="258">
        <f>+C22/150+IF(C22=0,1)</f>
        <v>1.3333333333333333</v>
      </c>
      <c r="N37" s="251"/>
      <c r="O37" s="251"/>
    </row>
    <row r="38" spans="1:15" ht="15.5" x14ac:dyDescent="0.35">
      <c r="A38" s="236"/>
      <c r="B38" s="235"/>
      <c r="C38" s="233"/>
      <c r="D38" s="233"/>
      <c r="E38" s="216"/>
      <c r="J38" s="251"/>
      <c r="K38" s="251"/>
      <c r="L38" s="251"/>
      <c r="M38" s="258">
        <f>+C23/220+IF(C23=0,1)</f>
        <v>1</v>
      </c>
      <c r="N38" s="251"/>
      <c r="O38" s="251"/>
    </row>
    <row r="39" spans="1:15" ht="15.5" x14ac:dyDescent="0.35">
      <c r="A39" s="237"/>
      <c r="B39" s="235"/>
      <c r="C39" s="233"/>
      <c r="D39" s="233"/>
      <c r="E39" s="216"/>
      <c r="J39" s="251"/>
      <c r="K39" s="251"/>
      <c r="L39" s="251"/>
      <c r="M39" s="258">
        <f>+C24/400+IF(C24=0,1)</f>
        <v>1</v>
      </c>
      <c r="N39" s="251"/>
      <c r="O39" s="251"/>
    </row>
    <row r="40" spans="1:15" ht="15.5" x14ac:dyDescent="0.35">
      <c r="A40" s="237"/>
      <c r="B40" s="235"/>
      <c r="C40" s="233"/>
      <c r="D40" s="233"/>
      <c r="E40" s="216"/>
      <c r="J40" s="251"/>
      <c r="K40" s="251"/>
      <c r="L40" s="251"/>
      <c r="M40" s="258">
        <f>+C25/400+IF(C25=0,1)</f>
        <v>1</v>
      </c>
      <c r="N40" s="251"/>
      <c r="O40" s="251"/>
    </row>
    <row r="41" spans="1:15" ht="15.5" x14ac:dyDescent="0.35">
      <c r="A41" s="236"/>
      <c r="B41" s="235"/>
      <c r="C41" s="233"/>
      <c r="D41" s="233"/>
      <c r="E41" s="216"/>
      <c r="J41" s="259"/>
      <c r="K41" s="259"/>
      <c r="L41" s="259"/>
      <c r="M41" s="259"/>
      <c r="N41" s="259"/>
      <c r="O41" s="259"/>
    </row>
    <row r="42" spans="1:15" x14ac:dyDescent="0.35">
      <c r="J42" s="259"/>
      <c r="K42" s="259"/>
      <c r="L42" s="259"/>
      <c r="M42" s="259"/>
      <c r="N42" s="259"/>
      <c r="O42" s="259"/>
    </row>
    <row r="44" spans="1:15" ht="15.5" x14ac:dyDescent="0.35">
      <c r="J44" s="237"/>
      <c r="K44" s="241"/>
      <c r="L44" s="242"/>
      <c r="M44" s="242"/>
      <c r="N44" s="243"/>
    </row>
    <row r="45" spans="1:15" ht="15.5" x14ac:dyDescent="0.35">
      <c r="J45" s="237"/>
      <c r="K45" s="241"/>
      <c r="L45" s="242"/>
      <c r="M45" s="242"/>
      <c r="N45" s="243"/>
    </row>
  </sheetData>
  <sheetProtection algorithmName="SHA-512" hashValue="pCbTo5KHjnA+XG7IFnzQimwngrboH9utopkLGOX7nbhxolxFtdjbB5FOl8MwKifYSbDpHmMWX/483RBNc5Zxnw==" saltValue="OKGQ8xzVGLsW3MBphXLzYw==" spinCount="100000" sheet="1" objects="1" scenarios="1" selectLockedCells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1608d5a-29bd-4871-a2f6-96bef51a658f" xsi:nil="true"/>
    <lcf76f155ced4ddcb4097134ff3c332f xmlns="c197f9b3-50a5-436b-858b-9c6a1acde426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26DEC9F97744D439FF1ACAB52065593" ma:contentTypeVersion="13" ma:contentTypeDescription="Create a new document." ma:contentTypeScope="" ma:versionID="855e32753255e40e7dbf3aea54f183a6">
  <xsd:schema xmlns:xsd="http://www.w3.org/2001/XMLSchema" xmlns:xs="http://www.w3.org/2001/XMLSchema" xmlns:p="http://schemas.microsoft.com/office/2006/metadata/properties" xmlns:ns2="c197f9b3-50a5-436b-858b-9c6a1acde426" xmlns:ns3="91608d5a-29bd-4871-a2f6-96bef51a658f" targetNamespace="http://schemas.microsoft.com/office/2006/metadata/properties" ma:root="true" ma:fieldsID="8c2cb5e4b7571dcaa1138ef9e2f5b23f" ns2:_="" ns3:_="">
    <xsd:import namespace="c197f9b3-50a5-436b-858b-9c6a1acde426"/>
    <xsd:import namespace="91608d5a-29bd-4871-a2f6-96bef51a658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97f9b3-50a5-436b-858b-9c6a1acde4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be61b0f2-db17-41d3-8567-230af5403ca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1608d5a-29bd-4871-a2f6-96bef51a658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cac3776-a104-4a73-a72e-351a91ef81e8}" ma:internalName="TaxCatchAll" ma:showField="CatchAllData" ma:web="91608d5a-29bd-4871-a2f6-96bef51a658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0C34F37-9D0F-403F-9CFA-A87B61A8E154}">
  <ds:schemaRefs>
    <ds:schemaRef ds:uri="http://www.w3.org/2001/XMLSchema"/>
  </ds:schemaRefs>
</ds:datastoreItem>
</file>

<file path=customXml/itemProps2.xml><?xml version="1.0" encoding="utf-8"?>
<ds:datastoreItem xmlns:ds="http://schemas.openxmlformats.org/officeDocument/2006/customXml" ds:itemID="{BA3574D1-0E39-46F3-B144-49DB8EB3B7E4}">
  <ds:schemaRefs>
    <ds:schemaRef ds:uri="http://purl.org/dc/terms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91608d5a-29bd-4871-a2f6-96bef51a658f"/>
    <ds:schemaRef ds:uri="c197f9b3-50a5-436b-858b-9c6a1acde426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60F26BA-EEFE-4F85-8E62-47F567560D90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5E9EEE60-B4B0-4562-B98E-8CC971D6F49D}">
  <ds:schemaRefs>
    <ds:schemaRef ds:uri="http://schemas.microsoft.com/office/2006/metadata/contentType"/>
    <ds:schemaRef ds:uri="http://schemas.microsoft.com/office/2006/metadata/properties/metaAttributes"/>
    <ds:schemaRef ds:uri="http://www.w3.org/2000/xmlns/"/>
    <ds:schemaRef ds:uri="http://www.w3.org/2001/XMLSchema"/>
    <ds:schemaRef ds:uri="c197f9b3-50a5-436b-858b-9c6a1acde426"/>
    <ds:schemaRef ds:uri="91608d5a-29bd-4871-a2f6-96bef51a658f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4</vt:i4>
      </vt:variant>
    </vt:vector>
  </HeadingPairs>
  <TitlesOfParts>
    <vt:vector size="11" baseType="lpstr">
      <vt:lpstr>Cover</vt:lpstr>
      <vt:lpstr>Qual, Excl &amp; Assum</vt:lpstr>
      <vt:lpstr>Documents</vt:lpstr>
      <vt:lpstr>Summary</vt:lpstr>
      <vt:lpstr>Demolition</vt:lpstr>
      <vt:lpstr>Preliminaries</vt:lpstr>
      <vt:lpstr>Details</vt:lpstr>
      <vt:lpstr>Cover!Print_Area</vt:lpstr>
      <vt:lpstr>Demolition!Print_Area</vt:lpstr>
      <vt:lpstr>Preliminaries!Print_Area</vt:lpstr>
      <vt:lpstr>Summary!Print_Area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Sahana Hashim</dc:creator>
  <cp:lastModifiedBy>HP</cp:lastModifiedBy>
  <cp:lastPrinted>2025-07-27T18:26:52Z</cp:lastPrinted>
  <dcterms:created xsi:type="dcterms:W3CDTF">2009-09-18T08:39:19Z</dcterms:created>
  <dcterms:modified xsi:type="dcterms:W3CDTF">2025-11-27T21:23:31Z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0x010100926DEC9F97744D439FF1ACAB52065593</vt:lpwstr>
  </property>
  <property fmtid="{D5CDD505-2E9C-101B-9397-08002B2CF9AE}" pid="3" name="MediaServiceImageTags">
    <vt:lpwstr/>
  </property>
  <property fmtid="{D5CDD505-2E9C-101B-9397-08002B2CF9AE}" pid="4" name="PlanSwiftJobName">
    <vt:lpwstr/>
  </property>
  <property fmtid="{D5CDD505-2E9C-101B-9397-08002B2CF9AE}" pid="5" name="PlanSwiftJobGuid">
    <vt:lpwstr/>
  </property>
  <property fmtid="{D5CDD505-2E9C-101B-9397-08002B2CF9AE}" pid="6" name="LinkedDataId">
    <vt:lpwstr>{90C34F37-9D0F-403F-9CFA-A87B61A8E154}</vt:lpwstr>
  </property>
</Properties>
</file>