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85DF565B-20AE-4842-AE1C-828691CF4F16}" xr6:coauthVersionLast="47" xr6:coauthVersionMax="47" xr10:uidLastSave="{00000000-0000-0000-0000-000000000000}"/>
  <bookViews>
    <workbookView xWindow="-110" yWindow="-110" windowWidth="19420" windowHeight="10300" tabRatio="868" activeTab="6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Kitchens &amp; Bathrooms" sheetId="82" r:id="rId5"/>
    <sheet name="Preliminaries" sheetId="97" r:id="rId6"/>
    <sheet name="Details" sheetId="111" r:id="rId7"/>
  </sheets>
  <definedNames>
    <definedName name="_xlnm.Print_Area" localSheetId="0">Cover!$A$1:$L$65</definedName>
    <definedName name="_xlnm.Print_Area" localSheetId="4">'Kitchens &amp; Bathrooms'!$A$1:$F$43</definedName>
    <definedName name="_xlnm.Print_Area" localSheetId="5">Preliminaries!$A$1:$F$66</definedName>
    <definedName name="_xlnm.Print_Area" localSheetId="3">Summary!$A$1:$D$44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4" i="82" l="1"/>
  <c r="K14" i="82"/>
  <c r="J14" i="82"/>
  <c r="I14" i="82"/>
  <c r="M14" i="82" s="1"/>
  <c r="E14" i="82" l="1"/>
  <c r="F14" i="82" s="1"/>
  <c r="N14" i="82"/>
  <c r="L36" i="82"/>
  <c r="K36" i="82"/>
  <c r="J36" i="82"/>
  <c r="N36" i="82" s="1"/>
  <c r="I36" i="82"/>
  <c r="M36" i="82" s="1"/>
  <c r="A26" i="82"/>
  <c r="E36" i="82" l="1"/>
  <c r="F36" i="82" s="1"/>
  <c r="A13" i="82" l="1"/>
  <c r="A16" i="82"/>
  <c r="A17" i="82"/>
  <c r="A18" i="82"/>
  <c r="A20" i="82"/>
  <c r="A22" i="82"/>
  <c r="A23" i="82"/>
  <c r="A24" i="82"/>
  <c r="A25" i="82"/>
  <c r="A27" i="82"/>
  <c r="A29" i="82"/>
  <c r="A31" i="82"/>
  <c r="A33" i="82"/>
  <c r="A35" i="82"/>
  <c r="A38" i="82"/>
  <c r="A39" i="82"/>
  <c r="L34" i="82"/>
  <c r="K34" i="82"/>
  <c r="J34" i="82"/>
  <c r="N34" i="82" s="1"/>
  <c r="I34" i="82"/>
  <c r="M34" i="82" s="1"/>
  <c r="L32" i="82"/>
  <c r="K32" i="82"/>
  <c r="J32" i="82"/>
  <c r="N32" i="82" s="1"/>
  <c r="I32" i="82"/>
  <c r="M32" i="82" s="1"/>
  <c r="L30" i="82"/>
  <c r="K30" i="82"/>
  <c r="J30" i="82"/>
  <c r="N30" i="82" s="1"/>
  <c r="I30" i="82"/>
  <c r="M30" i="82" s="1"/>
  <c r="L28" i="82"/>
  <c r="K28" i="82"/>
  <c r="J28" i="82"/>
  <c r="N28" i="82" s="1"/>
  <c r="I28" i="82"/>
  <c r="M28" i="82" s="1"/>
  <c r="L21" i="82"/>
  <c r="K21" i="82"/>
  <c r="J21" i="82"/>
  <c r="N21" i="82" s="1"/>
  <c r="I21" i="82"/>
  <c r="M21" i="82" s="1"/>
  <c r="L19" i="82"/>
  <c r="K19" i="82"/>
  <c r="J19" i="82"/>
  <c r="N19" i="82" s="1"/>
  <c r="I19" i="82"/>
  <c r="M19" i="82" s="1"/>
  <c r="L10" i="82"/>
  <c r="K10" i="82"/>
  <c r="J10" i="82"/>
  <c r="N10" i="82" s="1"/>
  <c r="I10" i="82"/>
  <c r="M10" i="82" s="1"/>
  <c r="B2" i="95"/>
  <c r="E30" i="82" l="1"/>
  <c r="F30" i="82" s="1"/>
  <c r="E34" i="82"/>
  <c r="F34" i="82" s="1"/>
  <c r="E28" i="82"/>
  <c r="F28" i="82" s="1"/>
  <c r="E10" i="82"/>
  <c r="F10" i="82" s="1"/>
  <c r="E19" i="82"/>
  <c r="F19" i="82" s="1"/>
  <c r="E32" i="82"/>
  <c r="F32" i="82" s="1"/>
  <c r="E21" i="82"/>
  <c r="F21" i="82" s="1"/>
  <c r="M40" i="111" l="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D4" i="111"/>
  <c r="D6" i="111"/>
  <c r="D8" i="111"/>
  <c r="L12" i="82"/>
  <c r="J12" i="82"/>
  <c r="N12" i="82" s="1"/>
  <c r="K12" i="82"/>
  <c r="I12" i="82"/>
  <c r="M12" i="82" s="1"/>
  <c r="N8" i="82"/>
  <c r="J43" i="82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J42" i="82"/>
  <c r="J41" i="82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A43" i="82"/>
  <c r="A41" i="82"/>
  <c r="A40" i="82"/>
  <c r="H19" i="97"/>
  <c r="F19" i="97" s="1"/>
  <c r="A65" i="97"/>
  <c r="H13" i="97"/>
  <c r="F13" i="97" s="1"/>
  <c r="H11" i="97"/>
  <c r="B3" i="95"/>
  <c r="B2" i="82"/>
  <c r="H9" i="97"/>
  <c r="F9" i="97" s="1"/>
  <c r="L5" i="109" a="1"/>
  <c r="N42" i="82" l="1"/>
  <c r="B3" i="97"/>
  <c r="B3" i="82"/>
  <c r="B2" i="97"/>
  <c r="L42" i="82"/>
  <c r="G7" i="109" s="1"/>
  <c r="I7" i="109"/>
  <c r="K42" i="82"/>
  <c r="F7" i="109" s="1"/>
  <c r="E12" i="82"/>
  <c r="F12" i="82" s="1"/>
  <c r="L5" i="109"/>
  <c r="F42" i="82" l="1"/>
  <c r="A12" i="82"/>
  <c r="F11" i="97"/>
  <c r="A11" i="97" s="1"/>
  <c r="A13" i="97" s="1"/>
  <c r="M42" i="82"/>
  <c r="H7" i="109" s="1"/>
  <c r="A19" i="82" l="1"/>
  <c r="A21" i="82" s="1"/>
  <c r="A28" i="82" l="1"/>
  <c r="A30" i="82" s="1"/>
  <c r="A32" i="82" s="1"/>
  <c r="D7" i="109"/>
  <c r="K7" i="109" s="1"/>
  <c r="P42" i="82"/>
  <c r="A34" i="82" l="1"/>
  <c r="A36" i="82" s="1"/>
  <c r="G9" i="109" l="1"/>
  <c r="H9" i="109"/>
  <c r="H23" i="97" l="1"/>
  <c r="F23" i="97" s="1"/>
  <c r="H29" i="97" l="1"/>
  <c r="F29" i="97" s="1"/>
  <c r="H27" i="97"/>
  <c r="F27" i="97" s="1"/>
  <c r="C15" i="109" l="1"/>
  <c r="H15" i="97" l="1"/>
  <c r="F15" i="97" s="1"/>
  <c r="H25" i="97"/>
  <c r="F25" i="97" s="1"/>
  <c r="A15" i="97" l="1"/>
  <c r="H21" i="97"/>
  <c r="F21" i="97" s="1"/>
  <c r="H33" i="97"/>
  <c r="F33" i="97" s="1"/>
  <c r="H17" i="97"/>
  <c r="F17" i="97" s="1"/>
  <c r="H31" i="97"/>
  <c r="F31" i="97" s="1"/>
  <c r="A17" i="97" l="1"/>
  <c r="A19" i="97" s="1"/>
  <c r="F65" i="97"/>
  <c r="D11" i="109" s="1"/>
  <c r="A21" i="97" l="1"/>
  <c r="A23" i="97" l="1"/>
  <c r="A25" i="97" s="1"/>
  <c r="A27" i="97" s="1"/>
  <c r="A29" i="97" s="1"/>
  <c r="A31" i="97" s="1"/>
  <c r="A33" i="97" l="1"/>
  <c r="I9" i="109"/>
  <c r="D9" i="109" l="1"/>
  <c r="D13" i="109" s="1"/>
  <c r="K2" i="111" s="1"/>
  <c r="F9" i="109"/>
  <c r="K9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<sst xmlns="http://schemas.openxmlformats.org/spreadsheetml/2006/main" count="219" uniqueCount="166">
  <si>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</si>
  <si>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</si>
  <si>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</si>
  <si>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</si>
  <si>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</si>
  <si>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</si>
  <si>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</si>
  <si>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</si>
  <si>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</si>
  <si>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</si>
  <si>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</si>
  <si>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</si>
  <si>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</si>
  <si>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Kitchen &amp; Bathrooms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</si>
  <si>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</si>
  <si>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</si>
  <si>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</si>
  <si>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</si>
  <si>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</si>
  <si>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</si>
  <si>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By Client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</si>
  <si>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</si>
  <si>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</si>
  <si>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</si>
  <si>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</si>
  <si>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</si>
  <si>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</si>
  <si>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Rubbish removal; skips</t>
  </si>
  <si>
    <t>Item</t>
  </si>
  <si>
    <t>KITCHEN</t>
  </si>
  <si>
    <t>UTILITY</t>
  </si>
  <si>
    <t>Health &amp; safety</t>
  </si>
  <si>
    <t>Insurance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</si>
  <si>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</si>
  <si>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</si>
  <si>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</si>
  <si>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</si>
  <si>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</si>
  <si>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</si>
  <si>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</si>
  <si>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</si>
  <si>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</si>
  <si>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</si>
  <si>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</si>
  <si>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</si>
  <si>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BATHROOM WITH A SHOWER AND BATH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</si>
  <si>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</si>
  <si>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</si>
  <si>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</si>
  <si>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</si>
  <si>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</si>
  <si>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</si>
  <si>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</si>
  <si>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</si>
  <si>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</si>
  <si>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</si>
  <si>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</si>
  <si>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</si>
  <si>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</si>
  <si>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</si>
  <si>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</si>
  <si>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</si>
  <si>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</si>
  <si>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</si>
  <si>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</si>
  <si>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</si>
  <si>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</si>
  <si>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</si>
  <si>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</si>
  <si>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</si>
  <si>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</si>
  <si>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</si>
  <si>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</si>
  <si>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</si>
  <si>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</si>
  <si>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</si>
  <si>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</si>
  <si>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</si>
  <si>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</si>
  <si>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</si>
  <si>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</si>
  <si>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</si>
  <si>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</si>
  <si>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</si>
  <si>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</si>
  <si>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</si>
  <si>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</si>
  <si>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</si>
  <si>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</si>
  <si>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</si>
  <si>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</si>
  <si>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</si>
  <si>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</si>
  <si>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</si>
  <si>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</si>
  <si>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</si>
  <si>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</si>
  <si>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</si>
  <si>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</si>
  <si>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</si>
  <si>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</si>
  <si>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</si>
  <si>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</si>
  <si>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</si>
  <si>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</si>
  <si>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</si>
  <si>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</si>
  <si>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</si>
  <si>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</si>
  <si>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</si>
  <si>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</si>
  <si>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</si>
  <si>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</si>
  <si>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</si>
  <si>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</si>
  <si>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</si>
  <si>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</si>
  <si>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</si>
  <si>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</si>
  <si>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</si>
  <si>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</si>
  <si>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</si>
  <si>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</si>
  <si>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</si>
  <si>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</si>
  <si>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</si>
  <si>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</si>
  <si>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</si>
  <si>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</si>
  <si>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</si>
  <si>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Kitchens &amp; Bathrooms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</si>
  <si>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</si>
  <si>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</si>
  <si>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</si>
  <si>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</si>
  <si>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</si>
  <si>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</si>
  <si>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</si>
  <si>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</si>
  <si>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</si>
  <si>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</si>
  <si>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</si>
  <si>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</si>
  <si>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</si>
  <si>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</si>
  <si>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</si>
  <si>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</si>
  <si>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</si>
  <si>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</si>
  <si>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Supply of kitchen appliances, units and Countertop</t>
  </si>
  <si>
    <t>Supply of utility appliances, units and Countertop</t>
  </si>
  <si>
    <t>Fixtures</t>
  </si>
  <si>
    <t>Install Kitchen Countertop</t>
  </si>
  <si>
    <t>Supply of bathroom with Fixtures</t>
  </si>
  <si>
    <t>Install Utility Countertop</t>
  </si>
  <si>
    <t>Install Water Closet</t>
  </si>
  <si>
    <t>Install Bath Tub</t>
  </si>
  <si>
    <t>Install Shower</t>
  </si>
  <si>
    <t>Install only kitchen appliances &amp; Units</t>
  </si>
  <si>
    <t>Install only utility appliances, units</t>
  </si>
  <si>
    <t>Install Bath Sink</t>
  </si>
  <si>
    <t>Install Towel Rail</t>
  </si>
  <si>
    <t>Kitchen Chimney Hood</t>
  </si>
  <si>
    <t>PROPOSED TWO STOREY REAR EXTENSION</t>
  </si>
  <si>
    <t>PROJECT: SAMPLES FOR KITCHENS &amp; BATHROOMS</t>
  </si>
  <si>
    <t xml:space="preserve">DATE: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</si>
</sst>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 applyNumberFormat="0" applyFill="0" applyBorder="0" applyAlignment="0" applyProtection="0"/>
    <xf numFmtId="0" fontId="1" fillId="0" borderId="0"/>
  </cellStyleXfs>
  <cellXfs count="281">
    <xf numFmtId="0" fontId="0" fillId="0" borderId="0" xfId="0"/>
    <xf numFmtId="0" fontId="1" fillId="0" borderId="0" xfId="3"/>
    <xf numFmtId="0" fontId="1" fillId="0" borderId="0" xfId="3" applyAlignment="1">
      <alignment wrapText="1"/>
    </xf>
    <xf numFmtId="0" fontId="8" fillId="0" borderId="0" xfId="0" applyFont="1"/>
    <xf numFmtId="0" fontId="1" fillId="0" borderId="1" xfId="6" applyBorder="1"/>
    <xf numFmtId="0" fontId="1" fillId="0" borderId="2" xfId="6" applyBorder="1"/>
    <xf numFmtId="0" fontId="1" fillId="0" borderId="3" xfId="6" applyBorder="1"/>
    <xf numFmtId="0" fontId="1" fillId="0" borderId="0" xfId="6"/>
    <xf numFmtId="0" fontId="1" fillId="0" borderId="8" xfId="6" applyBorder="1"/>
    <xf numFmtId="0" fontId="3" fillId="0" borderId="0" xfId="6" applyFont="1"/>
    <xf numFmtId="0" fontId="1" fillId="0" borderId="7" xfId="6" applyBorder="1"/>
    <xf numFmtId="0" fontId="12" fillId="0" borderId="0" xfId="6" applyFont="1"/>
    <xf numFmtId="0" fontId="1" fillId="0" borderId="4" xfId="6" applyBorder="1"/>
    <xf numFmtId="0" fontId="12" fillId="0" borderId="5" xfId="6" applyFont="1" applyBorder="1"/>
    <xf numFmtId="0" fontId="1" fillId="0" borderId="6" xfId="6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6" applyFont="1" applyAlignment="1">
      <alignment horizontal="center" vertical="center" wrapText="1"/>
    </xf>
    <xf numFmtId="0" fontId="4" fillId="0" borderId="0" xfId="6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3" applyFont="1"/>
    <xf numFmtId="0" fontId="14" fillId="0" borderId="0" xfId="3" applyFont="1" applyAlignment="1">
      <alignment wrapText="1"/>
    </xf>
    <xf numFmtId="0" fontId="6" fillId="0" borderId="0" xfId="3" applyFont="1"/>
    <xf numFmtId="0" fontId="14" fillId="0" borderId="0" xfId="3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3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3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6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9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8" xfId="0" applyFont="1" applyBorder="1" applyAlignment="1">
      <alignment horizontal="center"/>
    </xf>
    <xf numFmtId="0" fontId="24" fillId="0" borderId="0" xfId="0" applyFont="1"/>
    <xf numFmtId="166" fontId="13" fillId="0" borderId="8" xfId="0" applyNumberFormat="1" applyFont="1" applyBorder="1" applyAlignment="1">
      <alignment vertical="center" wrapText="1"/>
    </xf>
    <xf numFmtId="166" fontId="14" fillId="0" borderId="2" xfId="0" applyNumberFormat="1" applyFont="1" applyBorder="1" applyAlignment="1">
      <alignment horizontal="center"/>
    </xf>
    <xf numFmtId="166" fontId="14" fillId="0" borderId="0" xfId="0" applyNumberFormat="1" applyFont="1"/>
    <xf numFmtId="2" fontId="13" fillId="0" borderId="0" xfId="0" applyNumberFormat="1" applyFont="1" applyAlignment="1">
      <alignment horizontal="left"/>
    </xf>
    <xf numFmtId="2" fontId="26" fillId="0" borderId="0" xfId="7" applyNumberFormat="1" applyFill="1" applyAlignment="1">
      <alignment horizontal="left"/>
    </xf>
    <xf numFmtId="166" fontId="13" fillId="0" borderId="8" xfId="0" applyNumberFormat="1" applyFont="1" applyBorder="1" applyAlignment="1">
      <alignment horizontal="center" wrapText="1"/>
    </xf>
    <xf numFmtId="2" fontId="29" fillId="0" borderId="0" xfId="6" applyNumberFormat="1" applyFont="1" applyAlignment="1">
      <alignment horizontal="center"/>
    </xf>
    <xf numFmtId="166" fontId="29" fillId="0" borderId="7" xfId="6" applyNumberFormat="1" applyFont="1" applyBorder="1" applyAlignment="1">
      <alignment horizontal="center"/>
    </xf>
    <xf numFmtId="166" fontId="29" fillId="0" borderId="6" xfId="6" applyNumberFormat="1" applyFont="1" applyBorder="1" applyAlignment="1">
      <alignment horizontal="center"/>
    </xf>
    <xf numFmtId="166" fontId="29" fillId="0" borderId="0" xfId="6" applyNumberFormat="1" applyFont="1"/>
    <xf numFmtId="0" fontId="29" fillId="0" borderId="0" xfId="6" applyFont="1"/>
    <xf numFmtId="166" fontId="29" fillId="0" borderId="0" xfId="6" applyNumberFormat="1" applyFont="1" applyAlignment="1">
      <alignment horizontal="center"/>
    </xf>
    <xf numFmtId="0" fontId="14" fillId="0" borderId="0" xfId="3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3" applyFont="1" applyAlignment="1">
      <alignment horizontal="center" vertical="center"/>
    </xf>
    <xf numFmtId="2" fontId="14" fillId="0" borderId="0" xfId="3" applyNumberFormat="1" applyFont="1" applyAlignment="1">
      <alignment horizontal="center" vertical="top"/>
    </xf>
    <xf numFmtId="0" fontId="1" fillId="0" borderId="0" xfId="3" applyAlignment="1">
      <alignment vertical="center"/>
    </xf>
    <xf numFmtId="2" fontId="14" fillId="0" borderId="0" xfId="3" applyNumberFormat="1" applyFont="1" applyAlignment="1">
      <alignment horizontal="center" vertical="center"/>
    </xf>
    <xf numFmtId="166" fontId="13" fillId="0" borderId="0" xfId="0" applyNumberFormat="1" applyFont="1" applyAlignment="1">
      <alignment vertical="center" wrapText="1"/>
    </xf>
    <xf numFmtId="0" fontId="23" fillId="0" borderId="0" xfId="3" applyFont="1"/>
    <xf numFmtId="0" fontId="32" fillId="0" borderId="0" xfId="3" applyFont="1" applyAlignment="1">
      <alignment wrapText="1"/>
    </xf>
    <xf numFmtId="0" fontId="27" fillId="2" borderId="9" xfId="3" applyFont="1" applyFill="1" applyBorder="1" applyAlignment="1">
      <alignment vertical="center" wrapText="1"/>
    </xf>
    <xf numFmtId="0" fontId="27" fillId="2" borderId="11" xfId="3" applyFont="1" applyFill="1" applyBorder="1" applyAlignment="1">
      <alignment vertical="center" wrapText="1"/>
    </xf>
    <xf numFmtId="168" fontId="14" fillId="0" borderId="0" xfId="3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3" applyFont="1" applyFill="1" applyBorder="1" applyAlignment="1">
      <alignment horizontal="center" vertical="center" wrapText="1"/>
    </xf>
    <xf numFmtId="0" fontId="17" fillId="2" borderId="11" xfId="3" applyFont="1" applyFill="1" applyBorder="1" applyAlignment="1">
      <alignment vertical="center" wrapText="1"/>
    </xf>
    <xf numFmtId="0" fontId="14" fillId="0" borderId="0" xfId="3" applyFont="1" applyAlignment="1">
      <alignment horizontal="center"/>
    </xf>
    <xf numFmtId="2" fontId="14" fillId="0" borderId="0" xfId="3" applyNumberFormat="1" applyFont="1" applyAlignment="1">
      <alignment horizontal="center"/>
    </xf>
    <xf numFmtId="0" fontId="14" fillId="0" borderId="0" xfId="8" applyFont="1"/>
    <xf numFmtId="0" fontId="33" fillId="0" borderId="0" xfId="6" applyFont="1"/>
    <xf numFmtId="0" fontId="34" fillId="0" borderId="0" xfId="0" applyFont="1"/>
    <xf numFmtId="0" fontId="31" fillId="2" borderId="10" xfId="6" applyFont="1" applyFill="1" applyBorder="1" applyAlignment="1">
      <alignment horizontal="center" vertical="center"/>
    </xf>
    <xf numFmtId="0" fontId="31" fillId="2" borderId="11" xfId="6" applyFont="1" applyFill="1" applyBorder="1" applyAlignment="1">
      <alignment horizontal="center" vertical="center"/>
    </xf>
    <xf numFmtId="0" fontId="35" fillId="0" borderId="8" xfId="0" applyFont="1" applyBorder="1" applyAlignment="1">
      <alignment horizontal="left" indent="2"/>
    </xf>
    <xf numFmtId="0" fontId="35" fillId="0" borderId="8" xfId="0" applyFont="1" applyBorder="1"/>
    <xf numFmtId="0" fontId="31" fillId="2" borderId="9" xfId="6" applyFont="1" applyFill="1" applyBorder="1" applyAlignment="1">
      <alignment vertical="center"/>
    </xf>
    <xf numFmtId="2" fontId="31" fillId="2" borderId="10" xfId="6" applyNumberFormat="1" applyFont="1" applyFill="1" applyBorder="1" applyAlignment="1">
      <alignment horizontal="center" vertical="center"/>
    </xf>
    <xf numFmtId="166" fontId="31" fillId="2" borderId="11" xfId="1" applyNumberFormat="1" applyFont="1" applyFill="1" applyBorder="1" applyAlignment="1">
      <alignment horizontal="center" vertical="center"/>
    </xf>
    <xf numFmtId="166" fontId="29" fillId="0" borderId="0" xfId="6" applyNumberFormat="1" applyFont="1" applyAlignment="1">
      <alignment horizontal="center" vertical="center"/>
    </xf>
    <xf numFmtId="0" fontId="29" fillId="0" borderId="0" xfId="6" applyFont="1" applyAlignment="1">
      <alignment vertical="center"/>
    </xf>
    <xf numFmtId="0" fontId="29" fillId="0" borderId="8" xfId="6" applyFont="1" applyBorder="1"/>
    <xf numFmtId="166" fontId="30" fillId="0" borderId="7" xfId="1" applyNumberFormat="1" applyFont="1" applyBorder="1" applyAlignment="1">
      <alignment horizontal="center"/>
    </xf>
    <xf numFmtId="10" fontId="29" fillId="0" borderId="0" xfId="6" applyNumberFormat="1" applyFont="1" applyAlignment="1">
      <alignment horizontal="center"/>
    </xf>
    <xf numFmtId="0" fontId="31" fillId="2" borderId="9" xfId="6" applyFont="1" applyFill="1" applyBorder="1" applyAlignment="1">
      <alignment vertical="center" wrapText="1"/>
    </xf>
    <xf numFmtId="0" fontId="31" fillId="0" borderId="1" xfId="6" applyFont="1" applyBorder="1" applyAlignment="1">
      <alignment vertical="center" wrapText="1"/>
    </xf>
    <xf numFmtId="2" fontId="31" fillId="0" borderId="2" xfId="6" applyNumberFormat="1" applyFont="1" applyBorder="1" applyAlignment="1">
      <alignment horizontal="center" vertical="center"/>
    </xf>
    <xf numFmtId="166" fontId="31" fillId="0" borderId="3" xfId="1" applyNumberFormat="1" applyFont="1" applyFill="1" applyBorder="1" applyAlignment="1">
      <alignment horizontal="center" vertical="center"/>
    </xf>
    <xf numFmtId="0" fontId="29" fillId="0" borderId="8" xfId="6" applyFont="1" applyBorder="1" applyAlignment="1">
      <alignment horizontal="left" vertical="center" wrapText="1" indent="2"/>
    </xf>
    <xf numFmtId="2" fontId="29" fillId="0" borderId="0" xfId="6" applyNumberFormat="1" applyFont="1" applyAlignment="1">
      <alignment horizontal="center" vertical="center"/>
    </xf>
    <xf numFmtId="166" fontId="29" fillId="0" borderId="7" xfId="1" applyNumberFormat="1" applyFont="1" applyFill="1" applyBorder="1" applyAlignment="1">
      <alignment horizontal="center" vertical="center"/>
    </xf>
    <xf numFmtId="0" fontId="29" fillId="0" borderId="4" xfId="6" applyFont="1" applyBorder="1"/>
    <xf numFmtId="2" fontId="29" fillId="0" borderId="5" xfId="6" applyNumberFormat="1" applyFont="1" applyBorder="1" applyAlignment="1">
      <alignment horizontal="center"/>
    </xf>
    <xf numFmtId="0" fontId="29" fillId="0" borderId="0" xfId="6" applyFont="1" applyAlignment="1">
      <alignment horizontal="left" wrapText="1"/>
    </xf>
    <xf numFmtId="2" fontId="29" fillId="0" borderId="0" xfId="1" applyNumberFormat="1" applyFont="1" applyFill="1" applyBorder="1" applyAlignment="1">
      <alignment horizontal="center"/>
    </xf>
    <xf numFmtId="166" fontId="29" fillId="0" borderId="0" xfId="1" applyNumberFormat="1" applyFont="1" applyFill="1" applyBorder="1" applyAlignment="1">
      <alignment horizontal="center"/>
    </xf>
    <xf numFmtId="0" fontId="29" fillId="0" borderId="0" xfId="6" applyFont="1" applyAlignment="1">
      <alignment wrapText="1"/>
    </xf>
    <xf numFmtId="0" fontId="36" fillId="0" borderId="0" xfId="6" applyFont="1" applyAlignment="1">
      <alignment wrapText="1"/>
    </xf>
    <xf numFmtId="2" fontId="36" fillId="0" borderId="0" xfId="6" applyNumberFormat="1" applyFont="1" applyAlignment="1">
      <alignment horizontal="center" wrapText="1"/>
    </xf>
    <xf numFmtId="166" fontId="36" fillId="0" borderId="0" xfId="1" applyNumberFormat="1" applyFont="1" applyFill="1" applyBorder="1" applyAlignment="1">
      <alignment horizontal="center"/>
    </xf>
    <xf numFmtId="0" fontId="31" fillId="0" borderId="0" xfId="6" applyFont="1" applyAlignment="1">
      <alignment wrapText="1"/>
    </xf>
    <xf numFmtId="2" fontId="36" fillId="0" borderId="0" xfId="6" applyNumberFormat="1" applyFont="1" applyAlignment="1">
      <alignment horizontal="center"/>
    </xf>
    <xf numFmtId="166" fontId="31" fillId="0" borderId="0" xfId="6" applyNumberFormat="1" applyFont="1" applyAlignment="1">
      <alignment horizontal="center"/>
    </xf>
    <xf numFmtId="17" fontId="34" fillId="0" borderId="0" xfId="0" applyNumberFormat="1" applyFont="1"/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6" fillId="0" borderId="0" xfId="0" applyFont="1" applyAlignment="1">
      <alignment wrapText="1"/>
    </xf>
    <xf numFmtId="0" fontId="21" fillId="0" borderId="0" xfId="0" applyFont="1"/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3" fillId="0" borderId="0" xfId="0" applyNumberFormat="1" applyFont="1" applyAlignment="1">
      <alignment wrapText="1"/>
    </xf>
    <xf numFmtId="0" fontId="22" fillId="0" borderId="4" xfId="0" applyFont="1" applyBorder="1" applyAlignment="1">
      <alignment horizontal="center"/>
    </xf>
    <xf numFmtId="167" fontId="23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0" fillId="0" borderId="0" xfId="0" applyFont="1"/>
    <xf numFmtId="166" fontId="16" fillId="0" borderId="0" xfId="0" applyNumberFormat="1" applyFont="1" applyAlignment="1">
      <alignment horizontal="right"/>
    </xf>
    <xf numFmtId="0" fontId="13" fillId="0" borderId="6" xfId="0" applyFont="1" applyBorder="1"/>
    <xf numFmtId="166" fontId="29" fillId="0" borderId="8" xfId="6" applyNumberFormat="1" applyFont="1" applyBorder="1" applyAlignment="1">
      <alignment horizontal="center" vertical="center"/>
    </xf>
    <xf numFmtId="166" fontId="29" fillId="0" borderId="7" xfId="6" applyNumberFormat="1" applyFont="1" applyBorder="1" applyAlignment="1">
      <alignment horizontal="center" vertical="center"/>
    </xf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37" fillId="2" borderId="9" xfId="0" applyFont="1" applyFill="1" applyBorder="1" applyAlignment="1">
      <alignment horizontal="center" vertical="center"/>
    </xf>
    <xf numFmtId="0" fontId="38" fillId="2" borderId="10" xfId="0" applyFont="1" applyFill="1" applyBorder="1" applyAlignment="1">
      <alignment vertical="center"/>
    </xf>
    <xf numFmtId="0" fontId="37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" fontId="37" fillId="2" borderId="10" xfId="0" applyNumberFormat="1" applyFont="1" applyFill="1" applyBorder="1" applyAlignment="1">
      <alignment horizontal="center" vertical="center"/>
    </xf>
    <xf numFmtId="166" fontId="31" fillId="2" borderId="9" xfId="6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13" fillId="0" borderId="5" xfId="0" applyFont="1" applyBorder="1"/>
    <xf numFmtId="166" fontId="13" fillId="0" borderId="8" xfId="0" applyNumberFormat="1" applyFont="1" applyBorder="1" applyAlignment="1">
      <alignment horizontal="left"/>
    </xf>
    <xf numFmtId="0" fontId="29" fillId="0" borderId="0" xfId="6" applyFont="1" applyAlignment="1">
      <alignment horizontal="center" vertical="center"/>
    </xf>
    <xf numFmtId="0" fontId="29" fillId="0" borderId="7" xfId="6" applyFont="1" applyBorder="1" applyAlignment="1">
      <alignment horizontal="center" vertical="center"/>
    </xf>
    <xf numFmtId="166" fontId="29" fillId="0" borderId="4" xfId="6" applyNumberFormat="1" applyFont="1" applyBorder="1" applyAlignment="1">
      <alignment horizontal="center" vertical="center"/>
    </xf>
    <xf numFmtId="166" fontId="29" fillId="0" borderId="5" xfId="6" applyNumberFormat="1" applyFont="1" applyBorder="1" applyAlignment="1">
      <alignment horizontal="center" vertical="center"/>
    </xf>
    <xf numFmtId="0" fontId="29" fillId="0" borderId="6" xfId="6" applyFont="1" applyBorder="1" applyAlignment="1">
      <alignment horizontal="center" vertical="center"/>
    </xf>
    <xf numFmtId="166" fontId="31" fillId="0" borderId="7" xfId="6" applyNumberFormat="1" applyFont="1" applyBorder="1" applyAlignment="1">
      <alignment horizontal="center" vertical="center"/>
    </xf>
    <xf numFmtId="166" fontId="29" fillId="3" borderId="8" xfId="6" applyNumberFormat="1" applyFont="1" applyFill="1" applyBorder="1" applyAlignment="1">
      <alignment horizontal="center" vertical="center"/>
    </xf>
    <xf numFmtId="166" fontId="29" fillId="4" borderId="0" xfId="6" applyNumberFormat="1" applyFont="1" applyFill="1" applyAlignment="1">
      <alignment horizontal="center" vertical="center"/>
    </xf>
    <xf numFmtId="166" fontId="31" fillId="4" borderId="0" xfId="6" applyNumberFormat="1" applyFont="1" applyFill="1" applyAlignment="1">
      <alignment horizontal="center" vertical="center"/>
    </xf>
    <xf numFmtId="166" fontId="31" fillId="3" borderId="8" xfId="6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2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166" fontId="23" fillId="0" borderId="0" xfId="0" applyNumberFormat="1" applyFont="1"/>
    <xf numFmtId="0" fontId="39" fillId="0" borderId="0" xfId="3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1" fillId="0" borderId="0" xfId="6" applyNumberFormat="1" applyFont="1" applyAlignment="1">
      <alignment horizontal="center" vertical="center"/>
    </xf>
    <xf numFmtId="0" fontId="31" fillId="0" borderId="7" xfId="6" applyFont="1" applyBorder="1" applyAlignment="1">
      <alignment horizontal="center" vertical="center"/>
    </xf>
    <xf numFmtId="0" fontId="29" fillId="0" borderId="5" xfId="6" applyFont="1" applyBorder="1" applyAlignment="1">
      <alignment horizontal="center" vertical="center"/>
    </xf>
    <xf numFmtId="0" fontId="0" fillId="0" borderId="0" xfId="0" applyProtection="1">
      <protection locked="0"/>
    </xf>
    <xf numFmtId="0" fontId="28" fillId="2" borderId="9" xfId="6" applyFont="1" applyFill="1" applyBorder="1" applyAlignment="1" applyProtection="1">
      <alignment horizontal="center" vertical="center"/>
      <protection locked="0"/>
    </xf>
    <xf numFmtId="0" fontId="28" fillId="2" borderId="10" xfId="6" applyFont="1" applyFill="1" applyBorder="1" applyAlignment="1" applyProtection="1">
      <alignment horizontal="center" vertical="center"/>
      <protection locked="0"/>
    </xf>
    <xf numFmtId="0" fontId="28" fillId="2" borderId="11" xfId="6" applyFont="1" applyFill="1" applyBorder="1" applyAlignment="1" applyProtection="1">
      <alignment horizontal="center" vertical="center"/>
      <protection locked="0"/>
    </xf>
    <xf numFmtId="0" fontId="40" fillId="0" borderId="8" xfId="0" applyFont="1" applyBorder="1" applyProtection="1">
      <protection locked="0"/>
    </xf>
    <xf numFmtId="2" fontId="29" fillId="0" borderId="0" xfId="6" applyNumberFormat="1" applyFont="1" applyAlignment="1" applyProtection="1">
      <alignment horizontal="center"/>
      <protection locked="0"/>
    </xf>
    <xf numFmtId="0" fontId="41" fillId="0" borderId="0" xfId="6" applyFont="1" applyAlignment="1" applyProtection="1">
      <alignment horizontal="center"/>
      <protection locked="0"/>
    </xf>
    <xf numFmtId="2" fontId="29" fillId="0" borderId="0" xfId="1" applyNumberFormat="1" applyFont="1" applyBorder="1" applyAlignment="1" applyProtection="1">
      <alignment horizontal="center"/>
      <protection locked="0"/>
    </xf>
    <xf numFmtId="166" fontId="29" fillId="0" borderId="7" xfId="6" applyNumberFormat="1" applyFont="1" applyBorder="1" applyAlignment="1" applyProtection="1">
      <alignment horizontal="center"/>
      <protection locked="0"/>
    </xf>
    <xf numFmtId="0" fontId="31" fillId="2" borderId="8" xfId="6" applyFont="1" applyFill="1" applyBorder="1" applyAlignment="1" applyProtection="1">
      <alignment vertical="center"/>
      <protection locked="0"/>
    </xf>
    <xf numFmtId="10" fontId="31" fillId="2" borderId="0" xfId="6" applyNumberFormat="1" applyFont="1" applyFill="1" applyAlignment="1" applyProtection="1">
      <alignment horizontal="center"/>
      <protection locked="0"/>
    </xf>
    <xf numFmtId="2" fontId="42" fillId="2" borderId="0" xfId="6" applyNumberFormat="1" applyFont="1" applyFill="1" applyAlignment="1" applyProtection="1">
      <alignment horizontal="center"/>
      <protection locked="0"/>
    </xf>
    <xf numFmtId="2" fontId="29" fillId="2" borderId="0" xfId="1" applyNumberFormat="1" applyFont="1" applyFill="1" applyBorder="1" applyAlignment="1" applyProtection="1">
      <alignment horizontal="center"/>
      <protection locked="0"/>
    </xf>
    <xf numFmtId="166" fontId="29" fillId="2" borderId="7" xfId="6" applyNumberFormat="1" applyFont="1" applyFill="1" applyBorder="1" applyAlignment="1" applyProtection="1">
      <alignment horizontal="center"/>
      <protection locked="0"/>
    </xf>
    <xf numFmtId="0" fontId="31" fillId="0" borderId="8" xfId="6" applyFont="1" applyBorder="1" applyAlignment="1" applyProtection="1">
      <alignment vertical="center"/>
      <protection locked="0"/>
    </xf>
    <xf numFmtId="10" fontId="31" fillId="0" borderId="0" xfId="6" applyNumberFormat="1" applyFont="1" applyAlignment="1" applyProtection="1">
      <alignment horizontal="center"/>
      <protection locked="0"/>
    </xf>
    <xf numFmtId="0" fontId="42" fillId="0" borderId="0" xfId="6" applyFont="1" applyAlignment="1" applyProtection="1">
      <alignment horizontal="center"/>
      <protection locked="0"/>
    </xf>
    <xf numFmtId="2" fontId="31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29" fillId="0" borderId="0" xfId="1" applyNumberFormat="1" applyFont="1" applyFill="1" applyBorder="1" applyAlignment="1" applyProtection="1">
      <alignment horizontal="center"/>
      <protection locked="0"/>
    </xf>
    <xf numFmtId="0" fontId="31" fillId="2" borderId="4" xfId="6" applyFont="1" applyFill="1" applyBorder="1" applyAlignment="1" applyProtection="1">
      <alignment vertical="center"/>
      <protection locked="0"/>
    </xf>
    <xf numFmtId="10" fontId="31" fillId="2" borderId="5" xfId="6" applyNumberFormat="1" applyFont="1" applyFill="1" applyBorder="1" applyAlignment="1" applyProtection="1">
      <alignment horizontal="center"/>
      <protection locked="0"/>
    </xf>
    <xf numFmtId="2" fontId="42" fillId="2" borderId="5" xfId="6" applyNumberFormat="1" applyFont="1" applyFill="1" applyBorder="1" applyAlignment="1" applyProtection="1">
      <alignment horizontal="center"/>
      <protection locked="0"/>
    </xf>
    <xf numFmtId="2" fontId="29" fillId="2" borderId="5" xfId="1" applyNumberFormat="1" applyFont="1" applyFill="1" applyBorder="1" applyAlignment="1" applyProtection="1">
      <alignment horizontal="center"/>
      <protection locked="0"/>
    </xf>
    <xf numFmtId="166" fontId="29" fillId="2" borderId="6" xfId="6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wrapText="1"/>
      <protection locked="0"/>
    </xf>
    <xf numFmtId="0" fontId="24" fillId="0" borderId="0" xfId="0" applyFont="1" applyProtection="1">
      <protection locked="0"/>
    </xf>
    <xf numFmtId="0" fontId="43" fillId="0" borderId="0" xfId="0" applyFont="1" applyProtection="1">
      <protection locked="0"/>
    </xf>
    <xf numFmtId="0" fontId="25" fillId="0" borderId="0" xfId="0" applyFont="1" applyAlignment="1" applyProtection="1">
      <alignment horizontal="center"/>
      <protection locked="0"/>
    </xf>
    <xf numFmtId="0" fontId="43" fillId="0" borderId="0" xfId="0" applyFont="1" applyAlignment="1" applyProtection="1">
      <alignment horizontal="center"/>
      <protection locked="0"/>
    </xf>
    <xf numFmtId="1" fontId="24" fillId="0" borderId="0" xfId="0" applyNumberFormat="1" applyFont="1" applyAlignment="1" applyProtection="1">
      <alignment horizontal="center"/>
      <protection locked="0"/>
    </xf>
    <xf numFmtId="166" fontId="24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horizontal="center"/>
      <protection locked="0"/>
    </xf>
    <xf numFmtId="166" fontId="48" fillId="0" borderId="0" xfId="6" applyNumberFormat="1" applyFont="1" applyProtection="1">
      <protection locked="0"/>
    </xf>
    <xf numFmtId="0" fontId="48" fillId="0" borderId="0" xfId="6" applyFont="1" applyProtection="1">
      <protection locked="0"/>
    </xf>
    <xf numFmtId="0" fontId="48" fillId="0" borderId="0" xfId="6" applyFont="1" applyAlignment="1" applyProtection="1">
      <alignment horizontal="center"/>
      <protection locked="0"/>
    </xf>
    <xf numFmtId="0" fontId="49" fillId="0" borderId="0" xfId="0" applyFont="1" applyAlignment="1" applyProtection="1">
      <alignment horizontal="center"/>
      <protection locked="0"/>
    </xf>
    <xf numFmtId="166" fontId="50" fillId="0" borderId="0" xfId="6" applyNumberFormat="1" applyFont="1" applyProtection="1">
      <protection locked="0"/>
    </xf>
    <xf numFmtId="0" fontId="50" fillId="0" borderId="0" xfId="6" applyFont="1" applyProtection="1">
      <protection locked="0"/>
    </xf>
    <xf numFmtId="166" fontId="48" fillId="0" borderId="0" xfId="6" applyNumberFormat="1" applyFont="1" applyAlignment="1" applyProtection="1">
      <alignment horizontal="center"/>
      <protection locked="0"/>
    </xf>
    <xf numFmtId="0" fontId="44" fillId="0" borderId="0" xfId="0" applyFont="1"/>
    <xf numFmtId="166" fontId="45" fillId="0" borderId="0" xfId="6" applyNumberFormat="1" applyFont="1" applyAlignment="1">
      <alignment horizontal="center"/>
    </xf>
    <xf numFmtId="0" fontId="45" fillId="0" borderId="0" xfId="6" applyFont="1"/>
    <xf numFmtId="166" fontId="45" fillId="0" borderId="0" xfId="6" applyNumberFormat="1" applyFont="1"/>
    <xf numFmtId="0" fontId="44" fillId="0" borderId="0" xfId="0" applyFont="1" applyAlignment="1">
      <alignment horizontal="center"/>
    </xf>
    <xf numFmtId="0" fontId="45" fillId="0" borderId="0" xfId="6" applyFont="1" applyAlignment="1">
      <alignment horizontal="center"/>
    </xf>
    <xf numFmtId="166" fontId="46" fillId="0" borderId="0" xfId="0" applyNumberFormat="1" applyFont="1" applyAlignment="1">
      <alignment horizontal="center"/>
    </xf>
    <xf numFmtId="2" fontId="47" fillId="0" borderId="0" xfId="0" applyNumberFormat="1" applyFont="1" applyAlignment="1">
      <alignment horizontal="center"/>
    </xf>
    <xf numFmtId="0" fontId="43" fillId="0" borderId="0" xfId="0" applyFont="1"/>
    <xf numFmtId="0" fontId="5" fillId="2" borderId="1" xfId="6" applyFont="1" applyFill="1" applyBorder="1" applyAlignment="1">
      <alignment horizontal="center" vertical="center" wrapText="1"/>
    </xf>
    <xf numFmtId="0" fontId="5" fillId="2" borderId="2" xfId="6" applyFont="1" applyFill="1" applyBorder="1" applyAlignment="1">
      <alignment horizontal="center" vertical="center" wrapText="1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0" xfId="6" applyFont="1" applyFill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17" fontId="5" fillId="2" borderId="1" xfId="6" applyNumberFormat="1" applyFont="1" applyFill="1" applyBorder="1" applyAlignment="1">
      <alignment horizontal="center" vertical="center" wrapText="1"/>
    </xf>
    <xf numFmtId="0" fontId="31" fillId="2" borderId="9" xfId="6" applyFont="1" applyFill="1" applyBorder="1" applyAlignment="1">
      <alignment horizontal="center" vertical="center"/>
    </xf>
    <xf numFmtId="0" fontId="31" fillId="2" borderId="10" xfId="6" applyFont="1" applyFill="1" applyBorder="1" applyAlignment="1">
      <alignment horizontal="center" vertical="center"/>
    </xf>
    <xf numFmtId="0" fontId="31" fillId="2" borderId="11" xfId="6" applyFont="1" applyFill="1" applyBorder="1" applyAlignment="1">
      <alignment horizontal="center" vertical="center"/>
    </xf>
    <xf numFmtId="166" fontId="31" fillId="2" borderId="9" xfId="6" applyNumberFormat="1" applyFont="1" applyFill="1" applyBorder="1" applyAlignment="1">
      <alignment horizontal="center" vertical="center"/>
    </xf>
    <xf numFmtId="166" fontId="31" fillId="2" borderId="10" xfId="6" applyNumberFormat="1" applyFont="1" applyFill="1" applyBorder="1" applyAlignment="1">
      <alignment horizontal="center" vertical="center"/>
    </xf>
    <xf numFmtId="166" fontId="31" fillId="2" borderId="11" xfId="6" applyNumberFormat="1" applyFont="1" applyFill="1" applyBorder="1" applyAlignment="1">
      <alignment horizontal="center" vertical="center"/>
    </xf>
    <xf numFmtId="0" fontId="29" fillId="0" borderId="0" xfId="6" applyFont="1" applyAlignment="1">
      <alignment horizontal="center"/>
    </xf>
    <xf numFmtId="0" fontId="28" fillId="2" borderId="9" xfId="6" applyFont="1" applyFill="1" applyBorder="1" applyAlignment="1">
      <alignment horizontal="center" vertical="center"/>
    </xf>
    <xf numFmtId="0" fontId="28" fillId="2" borderId="10" xfId="6" applyFont="1" applyFill="1" applyBorder="1" applyAlignment="1">
      <alignment horizontal="center" vertical="center"/>
    </xf>
    <xf numFmtId="0" fontId="28" fillId="2" borderId="11" xfId="6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8" fillId="0" borderId="8" xfId="0" applyNumberFormat="1" applyFont="1" applyBorder="1" applyAlignment="1">
      <alignment horizontal="center"/>
    </xf>
  </cellXfs>
  <cellStyles count="9">
    <cellStyle name="Comma 2" xfId="1" xr:uid="{00000000-0005-0000-0000-000000000000}"/>
    <cellStyle name="Currency 2" xfId="2" xr:uid="{00000000-0005-0000-0000-000002000000}"/>
    <cellStyle name="Hyperlink" xfId="7" builtinId="8"/>
    <cellStyle name="Normal" xfId="0" builtinId="0"/>
    <cellStyle name="Normal 2" xfId="3" xr:uid="{00000000-0005-0000-0000-000005000000}"/>
    <cellStyle name="Normal 3" xfId="4" xr:uid="{00000000-0005-0000-0000-000006000000}"/>
    <cellStyle name="Normal 3 2" xfId="5" xr:uid="{00000000-0005-0000-0000-000007000000}"/>
    <cellStyle name="Normal 3 3" xfId="6" xr:uid="{00000000-0005-0000-0000-000008000000}"/>
    <cellStyle name="Normal 3 3 2" xfId="8" xr:uid="{00000000-0005-0000-0000-000009000000}"/>
  </cellStyles>
  <dxfs count="21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opLeftCell="A46" zoomScale="111" zoomScaleNormal="95" workbookViewId="0">
      <selection activeCell="B59" sqref="B59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59" t="s">
        <v>14</v>
      </c>
      <c r="C24" s="260"/>
      <c r="D24" s="260"/>
      <c r="E24" s="260"/>
      <c r="F24" s="260"/>
      <c r="G24" s="260"/>
      <c r="H24" s="260"/>
      <c r="I24" s="260"/>
      <c r="J24" s="260"/>
      <c r="K24" s="261"/>
      <c r="L24" s="10"/>
    </row>
    <row r="25" spans="1:12" ht="15" customHeight="1" thickBot="1" x14ac:dyDescent="0.3">
      <c r="A25" s="8"/>
      <c r="B25" s="262"/>
      <c r="C25" s="263"/>
      <c r="D25" s="263"/>
      <c r="E25" s="263"/>
      <c r="F25" s="263"/>
      <c r="G25" s="263"/>
      <c r="H25" s="263"/>
      <c r="I25" s="263"/>
      <c r="J25" s="263"/>
      <c r="K25" s="264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59" t="s">
        <v>4</v>
      </c>
      <c r="C31" s="260"/>
      <c r="D31" s="260"/>
      <c r="E31" s="260"/>
      <c r="F31" s="260"/>
      <c r="G31" s="260"/>
      <c r="H31" s="260"/>
      <c r="I31" s="260"/>
      <c r="J31" s="260"/>
      <c r="K31" s="261"/>
      <c r="L31" s="10"/>
    </row>
    <row r="32" spans="1:12" ht="15" customHeight="1" thickBot="1" x14ac:dyDescent="0.3">
      <c r="A32" s="8"/>
      <c r="B32" s="262"/>
      <c r="C32" s="263"/>
      <c r="D32" s="263"/>
      <c r="E32" s="263"/>
      <c r="F32" s="263"/>
      <c r="G32" s="263"/>
      <c r="H32" s="263"/>
      <c r="I32" s="263"/>
      <c r="J32" s="263"/>
      <c r="K32" s="264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59" t="s">
        <v>163</v>
      </c>
      <c r="C38" s="260"/>
      <c r="D38" s="260"/>
      <c r="E38" s="260"/>
      <c r="F38" s="260"/>
      <c r="G38" s="260"/>
      <c r="H38" s="260"/>
      <c r="I38" s="260"/>
      <c r="J38" s="260"/>
      <c r="K38" s="261"/>
      <c r="L38" s="10"/>
    </row>
    <row r="39" spans="1:12" ht="15" customHeight="1" x14ac:dyDescent="0.25">
      <c r="A39" s="8"/>
      <c r="B39" s="265"/>
      <c r="C39" s="266"/>
      <c r="D39" s="266"/>
      <c r="E39" s="266"/>
      <c r="F39" s="266"/>
      <c r="G39" s="266"/>
      <c r="H39" s="266"/>
      <c r="I39" s="266"/>
      <c r="J39" s="266"/>
      <c r="K39" s="267"/>
      <c r="L39" s="10"/>
    </row>
    <row r="40" spans="1:12" ht="15" customHeight="1" x14ac:dyDescent="0.25">
      <c r="A40" s="8"/>
      <c r="B40" s="265"/>
      <c r="C40" s="266"/>
      <c r="D40" s="266"/>
      <c r="E40" s="266"/>
      <c r="F40" s="266"/>
      <c r="G40" s="266"/>
      <c r="H40" s="266"/>
      <c r="I40" s="266"/>
      <c r="J40" s="266"/>
      <c r="K40" s="267"/>
      <c r="L40" s="10"/>
    </row>
    <row r="41" spans="1:12" ht="15" customHeight="1" thickBot="1" x14ac:dyDescent="0.3">
      <c r="A41" s="8"/>
      <c r="B41" s="262"/>
      <c r="C41" s="263"/>
      <c r="D41" s="263"/>
      <c r="E41" s="263"/>
      <c r="F41" s="263"/>
      <c r="G41" s="263"/>
      <c r="H41" s="263"/>
      <c r="I41" s="263"/>
      <c r="J41" s="263"/>
      <c r="K41" s="264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59" t="s">
        <v>164</v>
      </c>
      <c r="C47" s="260"/>
      <c r="D47" s="260"/>
      <c r="E47" s="260"/>
      <c r="F47" s="260"/>
      <c r="G47" s="260"/>
      <c r="H47" s="260"/>
      <c r="I47" s="260"/>
      <c r="J47" s="260"/>
      <c r="K47" s="261"/>
      <c r="L47" s="10"/>
    </row>
    <row r="48" spans="1:12" ht="15" customHeight="1" x14ac:dyDescent="0.25">
      <c r="A48" s="8"/>
      <c r="B48" s="265"/>
      <c r="C48" s="266"/>
      <c r="D48" s="266"/>
      <c r="E48" s="266"/>
      <c r="F48" s="266"/>
      <c r="G48" s="266"/>
      <c r="H48" s="266"/>
      <c r="I48" s="266"/>
      <c r="J48" s="266"/>
      <c r="K48" s="267"/>
      <c r="L48" s="10"/>
    </row>
    <row r="49" spans="1:12" ht="15" customHeight="1" x14ac:dyDescent="0.25">
      <c r="A49" s="8"/>
      <c r="B49" s="265"/>
      <c r="C49" s="266"/>
      <c r="D49" s="266"/>
      <c r="E49" s="266"/>
      <c r="F49" s="266"/>
      <c r="G49" s="266"/>
      <c r="H49" s="266"/>
      <c r="I49" s="266"/>
      <c r="J49" s="266"/>
      <c r="K49" s="267"/>
      <c r="L49" s="10"/>
    </row>
    <row r="50" spans="1:12" ht="15" customHeight="1" thickBot="1" x14ac:dyDescent="0.3">
      <c r="A50" s="8"/>
      <c r="B50" s="262"/>
      <c r="C50" s="263"/>
      <c r="D50" s="263"/>
      <c r="E50" s="263"/>
      <c r="F50" s="263"/>
      <c r="G50" s="263"/>
      <c r="H50" s="263"/>
      <c r="I50" s="263"/>
      <c r="J50" s="263"/>
      <c r="K50" s="264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68" t="s">
        <v>165</v>
      </c>
      <c r="C57" s="260"/>
      <c r="D57" s="260"/>
      <c r="E57" s="260"/>
      <c r="F57" s="260"/>
      <c r="G57" s="260"/>
      <c r="H57" s="260"/>
      <c r="I57" s="260"/>
      <c r="J57" s="260"/>
      <c r="K57" s="261"/>
      <c r="L57" s="10"/>
    </row>
    <row r="58" spans="1:12" ht="15" customHeight="1" thickBot="1" x14ac:dyDescent="0.3">
      <c r="A58" s="8"/>
      <c r="B58" s="262"/>
      <c r="C58" s="263"/>
      <c r="D58" s="263"/>
      <c r="E58" s="263"/>
      <c r="F58" s="263"/>
      <c r="G58" s="263"/>
      <c r="H58" s="263"/>
      <c r="I58" s="263"/>
      <c r="J58" s="263"/>
      <c r="K58" s="264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5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5" customWidth="1"/>
    <col min="2" max="2" width="126.453125" style="40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>PROJECT: SAMPLES FOR KITCHENS &amp; BATHROOMS</v>
      </c>
    </row>
    <row r="3" spans="1:2" ht="15" customHeight="1" x14ac:dyDescent="0.35">
      <c r="B3" s="52" t="str">
        <f>Cover!B57</f>
        <v xml:space="preserve">DATE: </v>
      </c>
    </row>
    <row r="4" spans="1:2" ht="15" customHeight="1" x14ac:dyDescent="0.35">
      <c r="B4" s="3"/>
    </row>
    <row r="5" spans="1:2" ht="15" customHeight="1" thickBot="1" x14ac:dyDescent="0.4">
      <c r="B5" s="190"/>
    </row>
    <row r="6" spans="1:2" ht="21.25" customHeight="1" thickBot="1" x14ac:dyDescent="0.3">
      <c r="A6" s="96"/>
      <c r="B6" s="97" t="s">
        <v>5</v>
      </c>
    </row>
    <row r="7" spans="1:2" ht="15" customHeight="1" x14ac:dyDescent="0.35">
      <c r="A7" s="98"/>
      <c r="B7" s="39"/>
    </row>
    <row r="8" spans="1:2" s="41" customFormat="1" ht="15" customHeight="1" x14ac:dyDescent="0.35">
      <c r="A8" s="98">
        <v>1</v>
      </c>
      <c r="B8" s="40" t="s">
        <v>6</v>
      </c>
    </row>
    <row r="9" spans="1:2" s="41" customFormat="1" ht="15" customHeight="1" x14ac:dyDescent="0.35">
      <c r="A9" s="98"/>
      <c r="B9" s="40"/>
    </row>
    <row r="10" spans="1:2" s="41" customFormat="1" ht="15" customHeight="1" x14ac:dyDescent="0.35">
      <c r="A10" s="83">
        <v>1.1000000000000001</v>
      </c>
      <c r="B10" s="21" t="s">
        <v>34</v>
      </c>
    </row>
    <row r="11" spans="1:2" s="41" customFormat="1" ht="15" customHeight="1" x14ac:dyDescent="0.35">
      <c r="A11" s="83">
        <f>+A10+0.1</f>
        <v>1.2000000000000002</v>
      </c>
      <c r="B11" s="21" t="s">
        <v>15</v>
      </c>
    </row>
    <row r="12" spans="1:2" s="41" customFormat="1" ht="15" customHeight="1" x14ac:dyDescent="0.35">
      <c r="A12" s="83">
        <f t="shared" ref="A12:A18" si="0">+A11+0.1</f>
        <v>1.3000000000000003</v>
      </c>
      <c r="B12" s="84" t="s">
        <v>60</v>
      </c>
    </row>
    <row r="13" spans="1:2" s="41" customFormat="1" ht="15" customHeight="1" x14ac:dyDescent="0.35">
      <c r="A13" s="85">
        <f t="shared" si="0"/>
        <v>1.4000000000000004</v>
      </c>
      <c r="B13" s="56" t="s">
        <v>108</v>
      </c>
    </row>
    <row r="14" spans="1:2" s="41" customFormat="1" ht="15" customHeight="1" x14ac:dyDescent="0.35">
      <c r="A14" s="83">
        <f t="shared" si="0"/>
        <v>1.5000000000000004</v>
      </c>
      <c r="B14" s="21" t="s">
        <v>16</v>
      </c>
    </row>
    <row r="15" spans="1:2" s="41" customFormat="1" ht="15" customHeight="1" x14ac:dyDescent="0.35">
      <c r="A15" s="85">
        <f t="shared" si="0"/>
        <v>1.6000000000000005</v>
      </c>
      <c r="B15" s="56" t="s">
        <v>61</v>
      </c>
    </row>
    <row r="16" spans="1:2" s="41" customFormat="1" ht="15" customHeight="1" x14ac:dyDescent="0.35">
      <c r="A16" s="83">
        <f t="shared" si="0"/>
        <v>1.7000000000000006</v>
      </c>
      <c r="B16" s="40" t="s">
        <v>99</v>
      </c>
    </row>
    <row r="17" spans="1:2" s="41" customFormat="1" ht="15" customHeight="1" x14ac:dyDescent="0.35">
      <c r="A17" s="83">
        <f t="shared" si="0"/>
        <v>1.8000000000000007</v>
      </c>
      <c r="B17" s="43" t="s">
        <v>62</v>
      </c>
    </row>
    <row r="18" spans="1:2" s="41" customFormat="1" ht="15" customHeight="1" x14ac:dyDescent="0.35">
      <c r="A18" s="83">
        <f t="shared" si="0"/>
        <v>1.9000000000000008</v>
      </c>
      <c r="B18" s="39" t="s">
        <v>100</v>
      </c>
    </row>
    <row r="19" spans="1:2" s="41" customFormat="1" ht="15" customHeight="1" x14ac:dyDescent="0.35">
      <c r="A19" s="86">
        <v>1.1000000000000001</v>
      </c>
      <c r="B19" s="45" t="s">
        <v>33</v>
      </c>
    </row>
    <row r="20" spans="1:2" s="41" customFormat="1" ht="15" customHeight="1" x14ac:dyDescent="0.35">
      <c r="A20" s="86">
        <v>1.1100000000000001</v>
      </c>
      <c r="B20" s="40" t="s">
        <v>63</v>
      </c>
    </row>
    <row r="21" spans="1:2" s="41" customFormat="1" ht="15" customHeight="1" x14ac:dyDescent="0.35">
      <c r="A21" s="86">
        <v>1.1200000000000001</v>
      </c>
      <c r="B21" s="39" t="s">
        <v>35</v>
      </c>
    </row>
    <row r="22" spans="1:2" s="41" customFormat="1" ht="15" customHeight="1" x14ac:dyDescent="0.35">
      <c r="A22" s="99"/>
      <c r="B22" s="39"/>
    </row>
    <row r="23" spans="1:2" s="41" customFormat="1" ht="15" customHeight="1" x14ac:dyDescent="0.35">
      <c r="A23" s="98">
        <v>2</v>
      </c>
      <c r="B23" s="39" t="s">
        <v>98</v>
      </c>
    </row>
    <row r="24" spans="1:2" s="41" customFormat="1" ht="15" customHeight="1" x14ac:dyDescent="0.35">
      <c r="A24" s="98"/>
      <c r="B24" s="39"/>
    </row>
    <row r="25" spans="1:2" s="41" customFormat="1" ht="15" customHeight="1" x14ac:dyDescent="0.35">
      <c r="A25" s="83">
        <v>2.1</v>
      </c>
      <c r="B25" s="39" t="s">
        <v>66</v>
      </c>
    </row>
    <row r="26" spans="1:2" s="41" customFormat="1" ht="15" customHeight="1" x14ac:dyDescent="0.35">
      <c r="A26" s="98">
        <v>2.2000000000000002</v>
      </c>
      <c r="B26" s="39" t="s">
        <v>67</v>
      </c>
    </row>
    <row r="27" spans="1:2" s="41" customFormat="1" ht="15" customHeight="1" x14ac:dyDescent="0.35">
      <c r="A27" s="98">
        <v>2.2999999999999998</v>
      </c>
      <c r="B27" s="43" t="s">
        <v>68</v>
      </c>
    </row>
    <row r="28" spans="1:2" s="41" customFormat="1" ht="15" customHeight="1" x14ac:dyDescent="0.35">
      <c r="A28" s="98">
        <v>2.4</v>
      </c>
      <c r="B28" s="100" t="s">
        <v>69</v>
      </c>
    </row>
    <row r="29" spans="1:2" s="41" customFormat="1" ht="15" customHeight="1" x14ac:dyDescent="0.35">
      <c r="A29" s="98">
        <v>2.5</v>
      </c>
      <c r="B29" s="44" t="s">
        <v>70</v>
      </c>
    </row>
    <row r="30" spans="1:2" s="41" customFormat="1" ht="15" customHeight="1" x14ac:dyDescent="0.35">
      <c r="A30" s="98">
        <v>2.6</v>
      </c>
      <c r="B30" s="44" t="s">
        <v>104</v>
      </c>
    </row>
    <row r="31" spans="1:2" s="41" customFormat="1" ht="15" customHeight="1" x14ac:dyDescent="0.35">
      <c r="A31" s="98">
        <v>2.7</v>
      </c>
      <c r="B31" s="44" t="s">
        <v>101</v>
      </c>
    </row>
    <row r="32" spans="1:2" s="41" customFormat="1" ht="15" customHeight="1" x14ac:dyDescent="0.35">
      <c r="A32" s="98">
        <v>2.8</v>
      </c>
      <c r="B32" s="44" t="s">
        <v>102</v>
      </c>
    </row>
    <row r="33" spans="1:2" s="41" customFormat="1" ht="15" customHeight="1" x14ac:dyDescent="0.35">
      <c r="A33" s="98">
        <v>2.9</v>
      </c>
      <c r="B33" s="44" t="s">
        <v>103</v>
      </c>
    </row>
    <row r="34" spans="1:2" s="41" customFormat="1" ht="15" customHeight="1" x14ac:dyDescent="0.35">
      <c r="A34" s="99"/>
      <c r="B34" s="40"/>
    </row>
    <row r="35" spans="1:2" s="41" customFormat="1" ht="15" customHeight="1" x14ac:dyDescent="0.35">
      <c r="A35" s="98">
        <v>3</v>
      </c>
      <c r="B35" s="43" t="s">
        <v>7</v>
      </c>
    </row>
    <row r="36" spans="1:2" s="41" customFormat="1" ht="15" customHeight="1" x14ac:dyDescent="0.35">
      <c r="A36" s="98"/>
      <c r="B36" s="40"/>
    </row>
    <row r="37" spans="1:2" s="41" customFormat="1" ht="15" customHeight="1" x14ac:dyDescent="0.35">
      <c r="A37" s="98">
        <v>3.1</v>
      </c>
      <c r="B37" s="40" t="s">
        <v>71</v>
      </c>
    </row>
    <row r="38" spans="1:2" s="41" customFormat="1" ht="15" customHeight="1" x14ac:dyDescent="0.35">
      <c r="A38" s="98">
        <v>3.2</v>
      </c>
      <c r="B38" s="40" t="s">
        <v>72</v>
      </c>
    </row>
    <row r="39" spans="1:2" s="41" customFormat="1" ht="15" customHeight="1" x14ac:dyDescent="0.35">
      <c r="A39" s="98">
        <v>3.3</v>
      </c>
      <c r="B39" s="40" t="s">
        <v>41</v>
      </c>
    </row>
    <row r="40" spans="1:2" s="41" customFormat="1" ht="15" customHeight="1" x14ac:dyDescent="0.35">
      <c r="A40" s="98">
        <v>3.4</v>
      </c>
      <c r="B40" s="40" t="s">
        <v>36</v>
      </c>
    </row>
    <row r="41" spans="1:2" s="41" customFormat="1" ht="15" customHeight="1" x14ac:dyDescent="0.35">
      <c r="A41" s="98">
        <v>3.5</v>
      </c>
      <c r="B41" s="40" t="s">
        <v>37</v>
      </c>
    </row>
    <row r="42" spans="1:2" s="41" customFormat="1" ht="15" customHeight="1" x14ac:dyDescent="0.35">
      <c r="A42" s="98">
        <v>3.6</v>
      </c>
      <c r="B42" s="40" t="s">
        <v>38</v>
      </c>
    </row>
    <row r="43" spans="1:2" s="41" customFormat="1" ht="15" customHeight="1" x14ac:dyDescent="0.35">
      <c r="A43" s="98">
        <v>3.7</v>
      </c>
      <c r="B43" s="40" t="s">
        <v>39</v>
      </c>
    </row>
    <row r="44" spans="1:2" s="41" customFormat="1" ht="15" customHeight="1" x14ac:dyDescent="0.35">
      <c r="A44" s="98">
        <v>3.8</v>
      </c>
      <c r="B44" s="45" t="s">
        <v>40</v>
      </c>
    </row>
    <row r="45" spans="1:2" s="41" customFormat="1" ht="15" customHeight="1" x14ac:dyDescent="0.35">
      <c r="A45" s="98">
        <v>3.9</v>
      </c>
      <c r="B45" s="45" t="s">
        <v>105</v>
      </c>
    </row>
    <row r="46" spans="1:2" s="41" customFormat="1" ht="15" customHeight="1" x14ac:dyDescent="0.35">
      <c r="A46" s="99">
        <v>3.1</v>
      </c>
      <c r="B46" s="45" t="s">
        <v>43</v>
      </c>
    </row>
    <row r="47" spans="1:2" s="41" customFormat="1" ht="15" customHeight="1" x14ac:dyDescent="0.35">
      <c r="A47" s="98">
        <v>3.11</v>
      </c>
      <c r="B47" s="45" t="s">
        <v>44</v>
      </c>
    </row>
    <row r="48" spans="1:2" s="41" customFormat="1" ht="15" customHeight="1" x14ac:dyDescent="0.35">
      <c r="A48" s="98">
        <v>3.12</v>
      </c>
      <c r="B48" s="45" t="s">
        <v>73</v>
      </c>
    </row>
    <row r="49" spans="1:2" s="41" customFormat="1" ht="15" customHeight="1" x14ac:dyDescent="0.35">
      <c r="A49" s="98">
        <v>3.13</v>
      </c>
      <c r="B49" s="45" t="s">
        <v>141</v>
      </c>
    </row>
    <row r="50" spans="1:2" s="41" customFormat="1" ht="15" customHeight="1" x14ac:dyDescent="0.35">
      <c r="A50" s="98">
        <v>3.14</v>
      </c>
      <c r="B50" s="45" t="s">
        <v>145</v>
      </c>
    </row>
    <row r="51" spans="1:2" s="41" customFormat="1" ht="15" customHeight="1" x14ac:dyDescent="0.35">
      <c r="A51" s="98">
        <v>3.15</v>
      </c>
      <c r="B51" s="45" t="s">
        <v>146</v>
      </c>
    </row>
    <row r="52" spans="1:2" s="41" customFormat="1" ht="15" customHeight="1" x14ac:dyDescent="0.35">
      <c r="A52" s="98"/>
      <c r="B52" s="45"/>
    </row>
    <row r="53" spans="1:2" s="41" customFormat="1" ht="15" customHeight="1" x14ac:dyDescent="0.35">
      <c r="A53" s="98">
        <v>4</v>
      </c>
      <c r="B53" s="43" t="s">
        <v>74</v>
      </c>
    </row>
    <row r="54" spans="1:2" s="41" customFormat="1" ht="15" customHeight="1" x14ac:dyDescent="0.35">
      <c r="A54" s="98"/>
      <c r="B54" s="45"/>
    </row>
    <row r="55" spans="1:2" s="41" customFormat="1" ht="15" customHeight="1" x14ac:dyDescent="0.35">
      <c r="A55" s="98">
        <v>4.0999999999999996</v>
      </c>
      <c r="B55" s="39" t="s">
        <v>75</v>
      </c>
    </row>
    <row r="56" spans="1:2" s="41" customFormat="1" ht="15" customHeight="1" x14ac:dyDescent="0.35">
      <c r="A56" s="98">
        <v>4.2</v>
      </c>
      <c r="B56" s="43" t="s">
        <v>76</v>
      </c>
    </row>
    <row r="57" spans="1:2" s="41" customFormat="1" ht="15" customHeight="1" x14ac:dyDescent="0.35">
      <c r="A57" s="98">
        <v>4.3</v>
      </c>
      <c r="B57" s="43" t="s">
        <v>77</v>
      </c>
    </row>
    <row r="58" spans="1:2" s="41" customFormat="1" ht="15" customHeight="1" x14ac:dyDescent="0.35">
      <c r="A58" s="98">
        <v>4.4000000000000004</v>
      </c>
      <c r="B58" s="43" t="s">
        <v>78</v>
      </c>
    </row>
    <row r="59" spans="1:2" s="41" customFormat="1" ht="15" customHeight="1" x14ac:dyDescent="0.35">
      <c r="A59" s="98">
        <v>4.5</v>
      </c>
      <c r="B59" s="43" t="s">
        <v>107</v>
      </c>
    </row>
    <row r="60" spans="1:2" s="41" customFormat="1" ht="15" customHeight="1" x14ac:dyDescent="0.35">
      <c r="A60" s="98">
        <v>4.5999999999999996</v>
      </c>
      <c r="B60" s="40" t="s">
        <v>79</v>
      </c>
    </row>
    <row r="61" spans="1:2" s="41" customFormat="1" ht="15" customHeight="1" x14ac:dyDescent="0.35">
      <c r="A61" s="98">
        <v>4.7</v>
      </c>
      <c r="B61" s="45" t="s">
        <v>106</v>
      </c>
    </row>
    <row r="62" spans="1:2" s="41" customFormat="1" ht="15" customHeight="1" x14ac:dyDescent="0.35">
      <c r="A62" s="98">
        <v>4.8</v>
      </c>
      <c r="B62" s="45" t="s">
        <v>80</v>
      </c>
    </row>
    <row r="63" spans="1:2" s="41" customFormat="1" ht="15" customHeight="1" x14ac:dyDescent="0.35">
      <c r="A63" s="85">
        <v>4.9000000000000004</v>
      </c>
      <c r="B63" s="45" t="s">
        <v>81</v>
      </c>
    </row>
    <row r="64" spans="1:2" s="41" customFormat="1" ht="15" customHeight="1" x14ac:dyDescent="0.35">
      <c r="A64" s="88">
        <v>4.0999999999999996</v>
      </c>
      <c r="B64" s="45" t="s">
        <v>95</v>
      </c>
    </row>
    <row r="65" spans="1:2" s="41" customFormat="1" ht="15" customHeight="1" x14ac:dyDescent="0.35">
      <c r="A65" s="88">
        <v>4.1100000000000003</v>
      </c>
      <c r="B65" s="40" t="s">
        <v>96</v>
      </c>
    </row>
    <row r="66" spans="1:2" x14ac:dyDescent="0.35">
      <c r="A66" s="85">
        <v>4.12</v>
      </c>
      <c r="B66" s="40" t="s">
        <v>140</v>
      </c>
    </row>
    <row r="67" spans="1:2" x14ac:dyDescent="0.35">
      <c r="A67" s="85">
        <v>4.13</v>
      </c>
      <c r="B67" s="40" t="s">
        <v>142</v>
      </c>
    </row>
    <row r="68" spans="1:2" x14ac:dyDescent="0.35">
      <c r="A68" s="85">
        <v>4.1399999999999997</v>
      </c>
      <c r="B68" s="40" t="s">
        <v>143</v>
      </c>
    </row>
    <row r="69" spans="1:2" x14ac:dyDescent="0.35">
      <c r="A69" s="85">
        <v>4.1500000000000004</v>
      </c>
      <c r="B69" s="40" t="s">
        <v>144</v>
      </c>
    </row>
    <row r="70" spans="1:2" x14ac:dyDescent="0.35">
      <c r="A70" s="85">
        <v>4.16</v>
      </c>
      <c r="B70" s="40" t="s">
        <v>147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39"/>
      <c r="B1" s="40"/>
    </row>
    <row r="2" spans="1:2" ht="18.5" x14ac:dyDescent="0.45">
      <c r="A2" s="90"/>
      <c r="B2" s="38" t="str">
        <f>+Cover!B47</f>
        <v>PROJECT: SAMPLES FOR KITCHENS &amp; BATHROOMS</v>
      </c>
    </row>
    <row r="3" spans="1:2" ht="18.5" x14ac:dyDescent="0.45">
      <c r="A3" s="90"/>
      <c r="B3" s="95" t="str">
        <f>+Cover!B57</f>
        <v xml:space="preserve">DATE: </v>
      </c>
    </row>
    <row r="4" spans="1:2" ht="19" thickBot="1" x14ac:dyDescent="0.5">
      <c r="A4" s="90"/>
      <c r="B4" s="91"/>
    </row>
    <row r="5" spans="1:2" s="87" customFormat="1" ht="20.25" customHeight="1" thickBot="1" x14ac:dyDescent="0.4">
      <c r="A5" s="92"/>
      <c r="B5" s="93" t="s">
        <v>65</v>
      </c>
    </row>
    <row r="6" spans="1:2" ht="15.5" x14ac:dyDescent="0.35">
      <c r="A6" s="39"/>
      <c r="B6" s="39"/>
    </row>
    <row r="7" spans="1:2" ht="15.5" x14ac:dyDescent="0.35">
      <c r="A7" s="42"/>
      <c r="B7" s="46" t="s">
        <v>97</v>
      </c>
    </row>
    <row r="8" spans="1:2" ht="15.5" x14ac:dyDescent="0.35">
      <c r="A8" s="42"/>
      <c r="B8" s="46"/>
    </row>
    <row r="9" spans="1:2" ht="15.5" x14ac:dyDescent="0.35">
      <c r="A9" s="42"/>
      <c r="B9" s="40" t="s">
        <v>131</v>
      </c>
    </row>
    <row r="10" spans="1:2" ht="15.5" x14ac:dyDescent="0.35">
      <c r="A10" s="42"/>
      <c r="B10" s="40"/>
    </row>
    <row r="11" spans="1:2" ht="15.5" x14ac:dyDescent="0.35">
      <c r="A11" s="42"/>
      <c r="B11" s="40" t="s">
        <v>134</v>
      </c>
    </row>
    <row r="12" spans="1:2" ht="15.5" x14ac:dyDescent="0.35">
      <c r="A12" s="42"/>
      <c r="B12" s="94" t="s">
        <v>135</v>
      </c>
    </row>
    <row r="13" spans="1:2" ht="15.5" x14ac:dyDescent="0.35">
      <c r="A13" s="42"/>
      <c r="B13" s="94" t="s">
        <v>136</v>
      </c>
    </row>
    <row r="14" spans="1:2" ht="15.5" x14ac:dyDescent="0.35">
      <c r="A14" s="42"/>
      <c r="B14" s="94" t="s">
        <v>137</v>
      </c>
    </row>
    <row r="15" spans="1:2" ht="15.5" x14ac:dyDescent="0.35">
      <c r="A15" s="42"/>
      <c r="B15" s="94" t="s">
        <v>138</v>
      </c>
    </row>
    <row r="16" spans="1:2" ht="15.5" x14ac:dyDescent="0.35">
      <c r="A16" s="42"/>
      <c r="B16" s="94" t="s">
        <v>139</v>
      </c>
    </row>
    <row r="17" spans="1:2" ht="15.5" x14ac:dyDescent="0.35">
      <c r="A17" s="42"/>
      <c r="B17" s="94"/>
    </row>
    <row r="18" spans="1:2" ht="15.5" x14ac:dyDescent="0.35">
      <c r="A18" s="42"/>
      <c r="B18" s="94"/>
    </row>
    <row r="19" spans="1:2" ht="15.5" x14ac:dyDescent="0.35">
      <c r="A19" s="42"/>
      <c r="B19" s="94"/>
    </row>
    <row r="20" spans="1:2" ht="15.5" x14ac:dyDescent="0.35">
      <c r="A20" s="42"/>
      <c r="B20" s="94"/>
    </row>
    <row r="21" spans="1:2" ht="15.5" x14ac:dyDescent="0.35">
      <c r="A21" s="42"/>
      <c r="B21" s="94"/>
    </row>
    <row r="22" spans="1:2" ht="15.5" x14ac:dyDescent="0.35">
      <c r="A22" s="42"/>
      <c r="B22" s="94"/>
    </row>
    <row r="23" spans="1:2" ht="15.5" x14ac:dyDescent="0.35">
      <c r="A23" s="42"/>
      <c r="B23" s="94"/>
    </row>
    <row r="24" spans="1:2" ht="15.5" x14ac:dyDescent="0.35">
      <c r="A24" s="42"/>
      <c r="B24" s="94"/>
    </row>
    <row r="25" spans="1:2" ht="15.5" x14ac:dyDescent="0.35">
      <c r="A25" s="42"/>
      <c r="B25" s="94"/>
    </row>
    <row r="26" spans="1:2" ht="15.5" x14ac:dyDescent="0.35">
      <c r="A26" s="42"/>
      <c r="B26" s="94"/>
    </row>
    <row r="27" spans="1:2" ht="15.5" x14ac:dyDescent="0.35">
      <c r="A27" s="42"/>
      <c r="B27" s="94"/>
    </row>
    <row r="28" spans="1:2" ht="15.5" x14ac:dyDescent="0.35">
      <c r="A28" s="42"/>
      <c r="B28" s="94"/>
    </row>
    <row r="29" spans="1:2" ht="15.5" x14ac:dyDescent="0.35">
      <c r="A29" s="42"/>
      <c r="B29" s="94"/>
    </row>
    <row r="30" spans="1:2" ht="15.5" x14ac:dyDescent="0.35">
      <c r="A30" s="42"/>
      <c r="B30" s="94"/>
    </row>
    <row r="31" spans="1:2" ht="15.5" x14ac:dyDescent="0.35">
      <c r="A31" s="42"/>
      <c r="B31" s="94"/>
    </row>
    <row r="32" spans="1:2" ht="15.5" x14ac:dyDescent="0.35">
      <c r="A32" s="42"/>
      <c r="B32" s="94"/>
    </row>
    <row r="33" spans="1:2" ht="15.5" x14ac:dyDescent="0.35">
      <c r="A33" s="42"/>
      <c r="B33" s="94"/>
    </row>
    <row r="34" spans="1:2" ht="15.5" x14ac:dyDescent="0.35">
      <c r="A34" s="42"/>
      <c r="B34" s="94"/>
    </row>
    <row r="35" spans="1:2" ht="15.5" x14ac:dyDescent="0.35">
      <c r="A35" s="42"/>
      <c r="B35" s="94"/>
    </row>
    <row r="36" spans="1:2" ht="15.5" x14ac:dyDescent="0.35">
      <c r="A36" s="42"/>
      <c r="B36" s="94"/>
    </row>
    <row r="37" spans="1:2" ht="15.5" x14ac:dyDescent="0.35">
      <c r="A37" s="42"/>
      <c r="B37" s="94"/>
    </row>
    <row r="38" spans="1:2" ht="15.5" x14ac:dyDescent="0.35">
      <c r="A38" s="42"/>
      <c r="B38" s="94"/>
    </row>
    <row r="39" spans="1:2" ht="15.5" x14ac:dyDescent="0.35">
      <c r="A39" s="42"/>
      <c r="B39" s="94"/>
    </row>
    <row r="40" spans="1:2" ht="15.5" x14ac:dyDescent="0.35">
      <c r="A40" s="42"/>
      <c r="B40" s="94"/>
    </row>
    <row r="41" spans="1:2" ht="15.5" x14ac:dyDescent="0.35">
      <c r="A41" s="42"/>
      <c r="B41" s="94"/>
    </row>
    <row r="42" spans="1:2" ht="15.5" x14ac:dyDescent="0.35">
      <c r="A42" s="42"/>
      <c r="B42" s="94"/>
    </row>
    <row r="43" spans="1:2" ht="15.5" x14ac:dyDescent="0.35">
      <c r="A43" s="42"/>
      <c r="B43" s="94"/>
    </row>
    <row r="44" spans="1:2" ht="15.5" x14ac:dyDescent="0.35">
      <c r="A44" s="42"/>
      <c r="B44" s="94"/>
    </row>
    <row r="45" spans="1:2" ht="15.5" x14ac:dyDescent="0.35">
      <c r="A45" s="42"/>
      <c r="B45" s="94"/>
    </row>
    <row r="46" spans="1:2" ht="15.5" x14ac:dyDescent="0.35">
      <c r="A46" s="42"/>
      <c r="B46" s="94"/>
    </row>
    <row r="47" spans="1:2" ht="15.5" x14ac:dyDescent="0.35">
      <c r="A47" s="42"/>
      <c r="B47" s="94"/>
    </row>
    <row r="48" spans="1:2" ht="15.5" x14ac:dyDescent="0.35">
      <c r="A48" s="42"/>
      <c r="B48" s="94"/>
    </row>
    <row r="49" spans="1:2" ht="15.5" x14ac:dyDescent="0.35">
      <c r="A49" s="42"/>
      <c r="B49" s="94"/>
    </row>
    <row r="50" spans="1:2" ht="15.5" x14ac:dyDescent="0.35">
      <c r="A50" s="42"/>
      <c r="B50" s="94"/>
    </row>
    <row r="51" spans="1:2" ht="15.5" x14ac:dyDescent="0.35">
      <c r="A51" s="42"/>
      <c r="B51" s="94"/>
    </row>
    <row r="52" spans="1:2" ht="15.5" x14ac:dyDescent="0.35">
      <c r="A52" s="42"/>
      <c r="B52" s="94"/>
    </row>
    <row r="53" spans="1:2" ht="15.5" x14ac:dyDescent="0.35">
      <c r="A53" s="42"/>
      <c r="B53" s="94"/>
    </row>
    <row r="54" spans="1:2" ht="15.5" x14ac:dyDescent="0.35">
      <c r="A54" s="42"/>
      <c r="B54" s="94"/>
    </row>
    <row r="55" spans="1:2" ht="15.5" x14ac:dyDescent="0.35">
      <c r="A55" s="42"/>
      <c r="B55" s="94"/>
    </row>
    <row r="56" spans="1:2" ht="15.5" x14ac:dyDescent="0.35">
      <c r="A56" s="42"/>
      <c r="B56" s="94"/>
    </row>
    <row r="57" spans="1:2" ht="15.5" x14ac:dyDescent="0.35">
      <c r="A57" s="42"/>
      <c r="B57" s="94"/>
    </row>
    <row r="58" spans="1:2" ht="15.5" x14ac:dyDescent="0.35">
      <c r="A58" s="42"/>
      <c r="B58" s="94"/>
    </row>
    <row r="59" spans="1:2" ht="15.5" x14ac:dyDescent="0.35">
      <c r="A59" s="42"/>
      <c r="B59" s="94"/>
    </row>
    <row r="60" spans="1:2" ht="15.5" x14ac:dyDescent="0.35">
      <c r="A60" s="42"/>
      <c r="B60" s="94"/>
    </row>
    <row r="61" spans="1:2" ht="15.5" x14ac:dyDescent="0.35">
      <c r="A61" s="42"/>
      <c r="B61" s="94"/>
    </row>
    <row r="62" spans="1:2" ht="15.5" x14ac:dyDescent="0.35">
      <c r="A62" s="42"/>
      <c r="B62" s="94"/>
    </row>
    <row r="63" spans="1:2" ht="15.5" x14ac:dyDescent="0.35">
      <c r="A63" s="42"/>
      <c r="B63" s="94"/>
    </row>
    <row r="64" spans="1:2" ht="15.5" x14ac:dyDescent="0.35">
      <c r="A64" s="42"/>
      <c r="B64" s="94"/>
    </row>
    <row r="65" spans="1:2" ht="15.5" x14ac:dyDescent="0.35">
      <c r="A65" s="42"/>
      <c r="B65" s="94"/>
    </row>
    <row r="66" spans="1:2" ht="15.5" x14ac:dyDescent="0.35">
      <c r="A66" s="42"/>
      <c r="B66" s="94"/>
    </row>
    <row r="67" spans="1:2" ht="15.5" x14ac:dyDescent="0.35">
      <c r="A67" s="42"/>
      <c r="B67" s="94"/>
    </row>
    <row r="68" spans="1:2" ht="15.5" x14ac:dyDescent="0.35">
      <c r="A68" s="42"/>
      <c r="B68" s="94"/>
    </row>
    <row r="69" spans="1:2" ht="15.5" x14ac:dyDescent="0.35">
      <c r="A69" s="42"/>
      <c r="B69" s="94"/>
    </row>
    <row r="70" spans="1:2" ht="15.5" x14ac:dyDescent="0.35">
      <c r="A70" s="42"/>
      <c r="B70" s="94"/>
    </row>
    <row r="71" spans="1:2" ht="15.5" x14ac:dyDescent="0.35">
      <c r="A71" s="42"/>
      <c r="B71" s="94"/>
    </row>
    <row r="72" spans="1:2" ht="15.5" x14ac:dyDescent="0.35">
      <c r="A72" s="42"/>
      <c r="B72" s="94"/>
    </row>
    <row r="73" spans="1:2" ht="15.5" x14ac:dyDescent="0.35">
      <c r="A73" s="42"/>
      <c r="B73" s="94"/>
    </row>
    <row r="74" spans="1:2" ht="15.5" x14ac:dyDescent="0.35">
      <c r="A74" s="42"/>
      <c r="B74" s="40"/>
    </row>
    <row r="75" spans="1:2" ht="15.5" x14ac:dyDescent="0.35">
      <c r="A75" s="39"/>
      <c r="B75" s="40"/>
    </row>
    <row r="76" spans="1:2" ht="15.5" x14ac:dyDescent="0.35">
      <c r="A76" s="39"/>
      <c r="B76" s="40"/>
    </row>
    <row r="77" spans="1:2" ht="15.5" x14ac:dyDescent="0.35">
      <c r="A77" s="39"/>
      <c r="B77" s="40"/>
    </row>
    <row r="78" spans="1:2" ht="15.5" x14ac:dyDescent="0.35">
      <c r="A78" s="39"/>
      <c r="B78" s="40"/>
    </row>
    <row r="79" spans="1:2" ht="15.5" x14ac:dyDescent="0.35">
      <c r="A79" s="39"/>
      <c r="B79" s="40"/>
    </row>
    <row r="80" spans="1:2" ht="15.5" x14ac:dyDescent="0.35">
      <c r="A80" s="39"/>
      <c r="B80" s="40"/>
    </row>
    <row r="81" spans="1:2" ht="15.5" x14ac:dyDescent="0.35">
      <c r="A81" s="39"/>
      <c r="B81" s="40"/>
    </row>
    <row r="82" spans="1:2" ht="15.5" x14ac:dyDescent="0.35">
      <c r="A82" s="39"/>
      <c r="B82" s="40"/>
    </row>
    <row r="83" spans="1:2" ht="15.5" x14ac:dyDescent="0.35">
      <c r="A83" s="39"/>
      <c r="B83" s="40"/>
    </row>
    <row r="84" spans="1:2" ht="15.5" x14ac:dyDescent="0.35">
      <c r="A84" s="39"/>
      <c r="B84" s="40"/>
    </row>
    <row r="85" spans="1:2" ht="15.5" x14ac:dyDescent="0.35">
      <c r="A85" s="39"/>
      <c r="B85" s="40"/>
    </row>
    <row r="86" spans="1:2" ht="15.5" x14ac:dyDescent="0.35">
      <c r="A86" s="39"/>
      <c r="B86" s="40"/>
    </row>
    <row r="87" spans="1:2" ht="15.5" x14ac:dyDescent="0.35">
      <c r="A87" s="39"/>
      <c r="B87" s="40"/>
    </row>
    <row r="88" spans="1:2" ht="15.5" x14ac:dyDescent="0.35">
      <c r="A88" s="39"/>
      <c r="B88" s="40"/>
    </row>
    <row r="89" spans="1:2" ht="15.5" x14ac:dyDescent="0.35">
      <c r="A89" s="39"/>
      <c r="B89" s="40"/>
    </row>
    <row r="90" spans="1:2" ht="15.5" x14ac:dyDescent="0.35">
      <c r="A90" s="39"/>
      <c r="B90" s="40"/>
    </row>
    <row r="91" spans="1:2" ht="15.5" x14ac:dyDescent="0.35">
      <c r="A91" s="39"/>
      <c r="B91" s="40"/>
    </row>
    <row r="92" spans="1:2" ht="15.5" x14ac:dyDescent="0.35">
      <c r="A92" s="39"/>
      <c r="B92" s="40"/>
    </row>
    <row r="93" spans="1:2" ht="15.5" x14ac:dyDescent="0.35">
      <c r="A93" s="39"/>
      <c r="B93" s="40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5"/>
  <sheetViews>
    <sheetView zoomScale="95" zoomScaleNormal="95" workbookViewId="0">
      <selection activeCell="B11" sqref="B11"/>
    </sheetView>
  </sheetViews>
  <sheetFormatPr defaultColWidth="9.08984375" defaultRowHeight="15.5" x14ac:dyDescent="0.35"/>
  <cols>
    <col min="1" max="1" width="2.36328125" style="81" customWidth="1"/>
    <col min="2" max="2" width="70.453125" style="81" customWidth="1"/>
    <col min="3" max="3" width="16.453125" style="77" customWidth="1"/>
    <col min="4" max="4" width="20.6328125" style="82" customWidth="1"/>
    <col min="5" max="5" width="12.453125" style="80" bestFit="1" customWidth="1"/>
    <col min="6" max="7" width="20.6328125" style="110" customWidth="1"/>
    <col min="8" max="9" width="20.6328125" style="173" customWidth="1"/>
    <col min="10" max="10" width="10.08984375" style="81" bestFit="1" customWidth="1"/>
    <col min="11" max="11" width="13.36328125" style="81" bestFit="1" customWidth="1"/>
    <col min="12" max="16384" width="9.08984375" style="81"/>
  </cols>
  <sheetData>
    <row r="1" spans="2:13" x14ac:dyDescent="0.35">
      <c r="B1" s="101"/>
    </row>
    <row r="2" spans="2:13" s="80" customFormat="1" x14ac:dyDescent="0.35">
      <c r="B2" s="102" t="str">
        <f>+Documents!B2</f>
        <v>PROJECT: SAMPLES FOR KITCHENS &amp; BATHROOMS</v>
      </c>
      <c r="C2" s="77"/>
      <c r="D2" s="82"/>
      <c r="F2" s="110"/>
      <c r="G2" s="110"/>
      <c r="H2" s="173"/>
      <c r="I2" s="173"/>
    </row>
    <row r="3" spans="2:13" s="80" customFormat="1" ht="16" thickBot="1" x14ac:dyDescent="0.4">
      <c r="B3" s="134" t="str">
        <f>+Documents!B3</f>
        <v xml:space="preserve">DATE: </v>
      </c>
      <c r="C3" s="77"/>
      <c r="D3" s="82"/>
      <c r="F3" s="110"/>
      <c r="G3" s="110"/>
      <c r="H3" s="173"/>
      <c r="I3" s="173"/>
    </row>
    <row r="4" spans="2:13" s="80" customFormat="1" ht="16" thickBot="1" x14ac:dyDescent="0.4">
      <c r="B4" s="81"/>
      <c r="C4" s="77"/>
      <c r="D4" s="82"/>
      <c r="F4" s="272" t="s">
        <v>88</v>
      </c>
      <c r="G4" s="273"/>
      <c r="H4" s="273"/>
      <c r="I4" s="274"/>
    </row>
    <row r="5" spans="2:13" s="80" customFormat="1" ht="31.75" customHeight="1" thickBot="1" x14ac:dyDescent="0.4">
      <c r="B5" s="269" t="s">
        <v>82</v>
      </c>
      <c r="C5" s="270"/>
      <c r="D5" s="271"/>
      <c r="F5" s="162" t="s">
        <v>89</v>
      </c>
      <c r="G5" s="103" t="s">
        <v>90</v>
      </c>
      <c r="H5" s="103" t="s">
        <v>123</v>
      </c>
      <c r="I5" s="104" t="s">
        <v>124</v>
      </c>
      <c r="K5" s="173" t="s">
        <v>91</v>
      </c>
      <c r="L5" s="275" t="e" cm="1">
        <f t="array" aca="1" ref="L5" ca="1">CheckMissingTabs(B6:B7)</f>
        <v>#NAME?</v>
      </c>
      <c r="M5" s="275"/>
    </row>
    <row r="6" spans="2:13" x14ac:dyDescent="0.35">
      <c r="B6" s="105"/>
      <c r="D6" s="78"/>
      <c r="F6" s="148"/>
      <c r="H6" s="110"/>
      <c r="I6" s="149"/>
      <c r="K6" s="173"/>
    </row>
    <row r="7" spans="2:13" x14ac:dyDescent="0.35">
      <c r="B7" s="105" t="s">
        <v>130</v>
      </c>
      <c r="D7" s="78">
        <f>+'Kitchens &amp; Bathrooms'!F42</f>
        <v>3412.2339999999999</v>
      </c>
      <c r="F7" s="179">
        <f>+'Kitchens &amp; Bathrooms'!K42</f>
        <v>2967.16</v>
      </c>
      <c r="G7" s="180">
        <f>+'Kitchens &amp; Bathrooms'!L42</f>
        <v>0</v>
      </c>
      <c r="H7" s="110">
        <f>+'Kitchens &amp; Bathrooms'!M42</f>
        <v>445.07400000000007</v>
      </c>
      <c r="I7" s="149">
        <f>+'Kitchens &amp; Bathrooms'!N42</f>
        <v>0</v>
      </c>
      <c r="K7" s="110">
        <f t="shared" ref="K7" si="0">+F7+G7+I7+H7-D7</f>
        <v>0</v>
      </c>
    </row>
    <row r="8" spans="2:13" ht="16" thickBot="1" x14ac:dyDescent="0.4">
      <c r="B8" s="106"/>
      <c r="D8" s="78"/>
      <c r="F8" s="148"/>
      <c r="H8" s="110"/>
      <c r="I8" s="149"/>
      <c r="K8" s="173"/>
    </row>
    <row r="9" spans="2:13" ht="16" thickBot="1" x14ac:dyDescent="0.4">
      <c r="B9" s="107" t="s">
        <v>83</v>
      </c>
      <c r="C9" s="108"/>
      <c r="D9" s="109">
        <f>SUM(D3:D8)</f>
        <v>3412.2339999999999</v>
      </c>
      <c r="F9" s="182">
        <f>SUM(F6:F7)</f>
        <v>2967.16</v>
      </c>
      <c r="G9" s="181">
        <f>SUM(G6:G8)</f>
        <v>0</v>
      </c>
      <c r="H9" s="194">
        <f>SUM(H6:H8)</f>
        <v>445.07400000000007</v>
      </c>
      <c r="I9" s="178">
        <f>SUM(I6:I8)</f>
        <v>0</v>
      </c>
      <c r="K9" s="110">
        <f>+F9+G9+I9+H9-D9</f>
        <v>0</v>
      </c>
    </row>
    <row r="10" spans="2:13" x14ac:dyDescent="0.35">
      <c r="B10" s="112"/>
      <c r="D10" s="113"/>
      <c r="F10" s="148"/>
      <c r="H10" s="110"/>
      <c r="I10" s="149"/>
    </row>
    <row r="11" spans="2:13" x14ac:dyDescent="0.35">
      <c r="B11" s="105" t="s">
        <v>9</v>
      </c>
      <c r="C11" s="114"/>
      <c r="D11" s="113">
        <f>+Preliminaries!F65</f>
        <v>0</v>
      </c>
      <c r="F11" s="148"/>
      <c r="H11" s="110"/>
      <c r="I11" s="149"/>
    </row>
    <row r="12" spans="2:13" ht="16" thickBot="1" x14ac:dyDescent="0.4">
      <c r="B12" s="112"/>
      <c r="D12" s="113"/>
      <c r="F12" s="148"/>
      <c r="H12" s="110"/>
      <c r="I12" s="149"/>
    </row>
    <row r="13" spans="2:13" ht="16" thickBot="1" x14ac:dyDescent="0.4">
      <c r="B13" s="115" t="s">
        <v>84</v>
      </c>
      <c r="C13" s="108"/>
      <c r="D13" s="109">
        <f>+D11+D9</f>
        <v>3412.2339999999999</v>
      </c>
      <c r="F13" s="148"/>
      <c r="I13" s="174"/>
    </row>
    <row r="14" spans="2:13" x14ac:dyDescent="0.35">
      <c r="B14" s="116"/>
      <c r="C14" s="117"/>
      <c r="D14" s="118"/>
      <c r="F14" s="148"/>
      <c r="I14" s="174"/>
    </row>
    <row r="15" spans="2:13" x14ac:dyDescent="0.35">
      <c r="B15" s="119" t="s">
        <v>85</v>
      </c>
      <c r="C15" s="120">
        <f>+Preliminaries!J4</f>
        <v>0</v>
      </c>
      <c r="D15" s="121" t="s">
        <v>86</v>
      </c>
      <c r="F15" s="148"/>
      <c r="I15" s="174"/>
    </row>
    <row r="16" spans="2:13" ht="16" thickBot="1" x14ac:dyDescent="0.4">
      <c r="B16" s="122"/>
      <c r="C16" s="123"/>
      <c r="D16" s="79"/>
      <c r="F16" s="175"/>
      <c r="G16" s="176"/>
      <c r="H16" s="196"/>
      <c r="I16" s="177"/>
    </row>
    <row r="25" spans="2:4" x14ac:dyDescent="0.35">
      <c r="B25" s="124"/>
      <c r="C25" s="125"/>
      <c r="D25" s="126"/>
    </row>
    <row r="26" spans="2:4" x14ac:dyDescent="0.35">
      <c r="B26" s="124"/>
      <c r="C26" s="125"/>
      <c r="D26" s="126"/>
    </row>
    <row r="27" spans="2:4" x14ac:dyDescent="0.35">
      <c r="B27" s="124"/>
      <c r="C27" s="125"/>
      <c r="D27" s="126"/>
    </row>
    <row r="28" spans="2:4" x14ac:dyDescent="0.35">
      <c r="B28" s="127"/>
    </row>
    <row r="29" spans="2:4" x14ac:dyDescent="0.35">
      <c r="B29" s="128"/>
      <c r="C29" s="129"/>
      <c r="D29" s="130"/>
    </row>
    <row r="31" spans="2:4" x14ac:dyDescent="0.35">
      <c r="B31" s="128"/>
      <c r="C31" s="129"/>
      <c r="D31" s="130"/>
    </row>
    <row r="34" spans="2:13" x14ac:dyDescent="0.35">
      <c r="B34" s="128"/>
      <c r="C34" s="129"/>
      <c r="D34" s="130"/>
    </row>
    <row r="35" spans="2:13" x14ac:dyDescent="0.35">
      <c r="B35" s="131"/>
      <c r="C35" s="132"/>
      <c r="D35" s="133"/>
    </row>
    <row r="36" spans="2:13" x14ac:dyDescent="0.35">
      <c r="M36" s="110"/>
    </row>
    <row r="37" spans="2:13" s="111" customFormat="1" ht="30.25" customHeight="1" x14ac:dyDescent="0.35">
      <c r="B37" s="127"/>
      <c r="C37" s="77"/>
      <c r="D37" s="82"/>
      <c r="E37" s="80"/>
      <c r="F37" s="110"/>
      <c r="G37" s="110"/>
      <c r="H37" s="173"/>
      <c r="I37" s="173"/>
      <c r="J37" s="81"/>
      <c r="K37" s="81"/>
      <c r="L37" s="81"/>
      <c r="M37" s="81"/>
    </row>
    <row r="41" spans="2:13" ht="34.5" customHeight="1" x14ac:dyDescent="0.35"/>
    <row r="53" spans="2:13" s="80" customFormat="1" x14ac:dyDescent="0.35">
      <c r="B53" s="81"/>
      <c r="C53" s="77"/>
      <c r="D53" s="82"/>
      <c r="F53" s="110"/>
      <c r="G53" s="110"/>
      <c r="H53" s="173"/>
      <c r="I53" s="173"/>
      <c r="J53" s="81"/>
      <c r="K53" s="81"/>
      <c r="L53" s="81"/>
      <c r="M53" s="81"/>
    </row>
    <row r="54" spans="2:13" s="80" customFormat="1" x14ac:dyDescent="0.35">
      <c r="B54" s="81"/>
      <c r="C54" s="77"/>
      <c r="D54" s="82"/>
      <c r="F54" s="110"/>
      <c r="G54" s="110"/>
      <c r="H54" s="173"/>
      <c r="I54" s="173"/>
      <c r="J54" s="81"/>
      <c r="K54" s="81"/>
      <c r="L54" s="81"/>
      <c r="M54" s="81"/>
    </row>
    <row r="55" spans="2:13" s="80" customFormat="1" x14ac:dyDescent="0.35">
      <c r="B55" s="81"/>
      <c r="C55" s="77"/>
      <c r="D55" s="82"/>
      <c r="F55" s="110"/>
      <c r="G55" s="110"/>
      <c r="H55" s="173"/>
      <c r="I55" s="173"/>
      <c r="J55" s="81"/>
      <c r="K55" s="81"/>
      <c r="L55" s="81"/>
      <c r="M55" s="81"/>
    </row>
    <row r="56" spans="2:13" s="80" customFormat="1" x14ac:dyDescent="0.35">
      <c r="B56" s="81"/>
      <c r="C56" s="77"/>
      <c r="D56" s="82"/>
      <c r="F56" s="110"/>
      <c r="G56" s="110"/>
      <c r="H56" s="173"/>
      <c r="I56" s="173"/>
      <c r="J56" s="81"/>
      <c r="K56" s="81"/>
      <c r="L56" s="81"/>
      <c r="M56" s="81"/>
    </row>
    <row r="57" spans="2:13" s="80" customFormat="1" x14ac:dyDescent="0.35">
      <c r="B57" s="81"/>
      <c r="C57" s="77"/>
      <c r="D57" s="82"/>
      <c r="F57" s="110"/>
      <c r="G57" s="110"/>
      <c r="H57" s="173"/>
      <c r="I57" s="173"/>
      <c r="J57" s="81"/>
      <c r="K57" s="81"/>
      <c r="L57" s="81"/>
      <c r="M57" s="81"/>
    </row>
    <row r="59" spans="2:13" s="80" customFormat="1" x14ac:dyDescent="0.35">
      <c r="B59" s="81"/>
      <c r="C59" s="77"/>
      <c r="D59" s="82"/>
      <c r="F59" s="110"/>
      <c r="G59" s="110"/>
      <c r="H59" s="173"/>
      <c r="I59" s="173"/>
      <c r="J59" s="81"/>
      <c r="K59" s="81"/>
      <c r="L59" s="81"/>
      <c r="M59" s="81"/>
    </row>
    <row r="62" spans="2:13" s="80" customFormat="1" x14ac:dyDescent="0.35">
      <c r="B62" s="81"/>
      <c r="C62" s="77"/>
      <c r="D62" s="82"/>
      <c r="F62" s="110"/>
      <c r="G62" s="110"/>
      <c r="H62" s="173"/>
      <c r="I62" s="173"/>
      <c r="J62" s="81"/>
      <c r="K62" s="81"/>
      <c r="L62" s="81"/>
      <c r="M62" s="81"/>
    </row>
    <row r="63" spans="2:13" s="80" customFormat="1" x14ac:dyDescent="0.35">
      <c r="B63" s="81"/>
      <c r="C63" s="77"/>
      <c r="D63" s="82"/>
      <c r="F63" s="110"/>
      <c r="G63" s="110"/>
      <c r="H63" s="173"/>
      <c r="I63" s="173"/>
      <c r="J63" s="81"/>
      <c r="K63" s="81"/>
      <c r="L63" s="81"/>
      <c r="M63" s="81"/>
    </row>
    <row r="65" spans="2:13" s="80" customFormat="1" x14ac:dyDescent="0.35">
      <c r="B65" s="81"/>
      <c r="C65" s="77"/>
      <c r="D65" s="82"/>
      <c r="F65" s="110"/>
      <c r="G65" s="110"/>
      <c r="H65" s="173"/>
      <c r="I65" s="173"/>
      <c r="J65" s="81"/>
      <c r="K65" s="81"/>
      <c r="L65" s="81"/>
      <c r="M65" s="81"/>
    </row>
  </sheetData>
  <mergeCells count="3">
    <mergeCell ref="B5:D5"/>
    <mergeCell ref="F4:I4"/>
    <mergeCell ref="L5:M5"/>
  </mergeCells>
  <conditionalFormatting sqref="K7">
    <cfRule type="cellIs" dxfId="20" priority="9" operator="equal">
      <formula>0</formula>
    </cfRule>
    <cfRule type="cellIs" dxfId="19" priority="10" operator="notEqual">
      <formula>0</formula>
    </cfRule>
  </conditionalFormatting>
  <conditionalFormatting sqref="K9">
    <cfRule type="cellIs" dxfId="18" priority="7" operator="equal">
      <formula>0</formula>
    </cfRule>
    <cfRule type="cellIs" dxfId="17" priority="8" operator="notEqual">
      <formula>0</formula>
    </cfRule>
  </conditionalFormatting>
  <conditionalFormatting sqref="L5">
    <cfRule type="containsText" dxfId="16" priority="2" operator="containsText" text="No Missing Sheets">
      <formula>NOT(ISERROR(SEARCH("No Missing Sheets",L5)))</formula>
    </cfRule>
  </conditionalFormatting>
  <conditionalFormatting sqref="L5:M5">
    <cfRule type="cellIs" dxfId="15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>
    <pageSetUpPr fitToPage="1"/>
  </sheetPr>
  <dimension ref="A1:P45"/>
  <sheetViews>
    <sheetView topLeftCell="A8" zoomScale="95" zoomScaleNormal="95" workbookViewId="0">
      <selection activeCell="H11" sqref="H11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6" width="15.6328125" style="20" customWidth="1"/>
    <col min="7" max="10" width="14.36328125" style="20" customWidth="1"/>
    <col min="11" max="13" width="15.6328125" style="20" customWidth="1"/>
    <col min="14" max="14" width="15.6328125" style="16" customWidth="1"/>
    <col min="15" max="16384" width="9.08984375" style="16"/>
  </cols>
  <sheetData>
    <row r="1" spans="1:14" x14ac:dyDescent="0.35">
      <c r="A1" s="29"/>
      <c r="B1" s="23"/>
      <c r="C1" s="30"/>
      <c r="D1" s="24"/>
      <c r="E1" s="32"/>
      <c r="F1" s="33"/>
      <c r="G1" s="72"/>
      <c r="H1" s="32"/>
      <c r="I1" s="32"/>
      <c r="J1" s="24"/>
    </row>
    <row r="2" spans="1:14" x14ac:dyDescent="0.35">
      <c r="A2" s="15"/>
      <c r="B2" s="3" t="str">
        <f>+'Qual, Excl &amp; Assum'!B2</f>
        <v>PROJECT: SAMPLES FOR KITCHENS &amp; BATHROOMS</v>
      </c>
      <c r="F2" s="34"/>
      <c r="G2" s="67"/>
      <c r="J2" s="16"/>
    </row>
    <row r="3" spans="1:14" x14ac:dyDescent="0.35">
      <c r="A3" s="15"/>
      <c r="B3" s="52" t="str">
        <f>+'Qual, Excl &amp; Assum'!B3</f>
        <v xml:space="preserve">DATE: </v>
      </c>
      <c r="F3" s="34"/>
      <c r="G3" s="67"/>
      <c r="J3" s="16"/>
    </row>
    <row r="4" spans="1:14" s="21" customFormat="1" ht="16" thickBot="1" x14ac:dyDescent="0.4">
      <c r="A4" s="15"/>
      <c r="B4" s="22"/>
      <c r="C4" s="28"/>
      <c r="E4" s="35"/>
      <c r="F4" s="36"/>
      <c r="G4" s="73"/>
      <c r="H4" s="35"/>
      <c r="I4" s="35"/>
      <c r="K4" s="20"/>
      <c r="L4" s="20"/>
      <c r="M4" s="20"/>
    </row>
    <row r="5" spans="1:14" s="21" customFormat="1" ht="38.25" customHeight="1" thickBot="1" x14ac:dyDescent="0.4">
      <c r="A5" s="157"/>
      <c r="B5" s="158" t="s">
        <v>13</v>
      </c>
      <c r="C5" s="161"/>
      <c r="D5" s="159"/>
      <c r="E5" s="160"/>
      <c r="F5" s="164"/>
      <c r="G5" s="277" t="s">
        <v>87</v>
      </c>
      <c r="H5" s="277"/>
      <c r="I5" s="277"/>
      <c r="J5" s="278"/>
      <c r="K5" s="276" t="s">
        <v>88</v>
      </c>
      <c r="L5" s="277"/>
      <c r="M5" s="277"/>
      <c r="N5" s="278"/>
    </row>
    <row r="6" spans="1:14" s="21" customFormat="1" ht="18.5" x14ac:dyDescent="0.45">
      <c r="A6" s="48"/>
      <c r="B6" s="37"/>
      <c r="C6" s="51"/>
      <c r="D6" s="37"/>
      <c r="E6" s="62"/>
      <c r="F6" s="150"/>
      <c r="G6" s="189"/>
      <c r="H6" s="62"/>
      <c r="I6" s="62"/>
      <c r="J6" s="155"/>
      <c r="K6" s="163"/>
      <c r="L6" s="20"/>
      <c r="M6" s="20"/>
      <c r="N6" s="27"/>
    </row>
    <row r="7" spans="1:14" s="21" customFormat="1" ht="18.5" x14ac:dyDescent="0.45">
      <c r="A7" s="48"/>
      <c r="B7" s="3" t="s">
        <v>3</v>
      </c>
      <c r="C7" s="191" t="s">
        <v>8</v>
      </c>
      <c r="D7" s="192" t="s">
        <v>2</v>
      </c>
      <c r="E7" s="53" t="s">
        <v>1</v>
      </c>
      <c r="F7" s="193" t="s">
        <v>0</v>
      </c>
      <c r="G7" s="194" t="s">
        <v>17</v>
      </c>
      <c r="H7" s="194" t="s">
        <v>18</v>
      </c>
      <c r="I7" s="194" t="s">
        <v>121</v>
      </c>
      <c r="J7" s="195" t="s">
        <v>122</v>
      </c>
      <c r="K7" s="194" t="s">
        <v>17</v>
      </c>
      <c r="L7" s="194" t="s">
        <v>18</v>
      </c>
      <c r="M7" s="194" t="s">
        <v>121</v>
      </c>
      <c r="N7" s="195" t="s">
        <v>122</v>
      </c>
    </row>
    <row r="8" spans="1:14" s="21" customFormat="1" ht="18.5" x14ac:dyDescent="0.45">
      <c r="A8" s="48"/>
      <c r="B8" s="138"/>
      <c r="C8" s="136"/>
      <c r="D8" s="59"/>
      <c r="E8" s="60"/>
      <c r="F8" s="151"/>
      <c r="G8" s="57"/>
      <c r="H8" s="47"/>
      <c r="I8" s="47"/>
      <c r="J8" s="156"/>
      <c r="K8" s="76"/>
      <c r="L8" s="20"/>
      <c r="M8" s="20"/>
      <c r="N8" s="152" t="str">
        <f t="shared" ref="N8" si="0">IF(D8=0," ",(J8*C8))</f>
        <v xml:space="preserve"> </v>
      </c>
    </row>
    <row r="9" spans="1:14" s="21" customFormat="1" ht="18.5" x14ac:dyDescent="0.45">
      <c r="A9" s="48"/>
      <c r="B9" s="145" t="s">
        <v>29</v>
      </c>
      <c r="C9" s="135"/>
      <c r="D9" s="58"/>
      <c r="E9" s="47"/>
      <c r="F9" s="152"/>
      <c r="G9" s="57"/>
      <c r="H9" s="47"/>
      <c r="I9" s="47"/>
      <c r="J9" s="152"/>
      <c r="K9" s="172"/>
      <c r="L9" s="20"/>
      <c r="M9" s="20"/>
      <c r="N9" s="152"/>
    </row>
    <row r="10" spans="1:14" s="21" customFormat="1" ht="18" customHeight="1" x14ac:dyDescent="0.45">
      <c r="A10" s="48">
        <v>1</v>
      </c>
      <c r="B10" s="137" t="s">
        <v>152</v>
      </c>
      <c r="C10" s="135">
        <v>4.5</v>
      </c>
      <c r="D10" s="58" t="s">
        <v>10</v>
      </c>
      <c r="E10" s="47">
        <f>G10+H10+J10+I10</f>
        <v>65.319999999999993</v>
      </c>
      <c r="F10" s="152">
        <f>E10*C10</f>
        <v>293.93999999999994</v>
      </c>
      <c r="G10" s="47">
        <v>56.8</v>
      </c>
      <c r="H10" s="47">
        <v>0</v>
      </c>
      <c r="I10" s="47">
        <f>IF(D10=0," ",(G10)*(Details!$C$4+Details!$C$8))</f>
        <v>8.5200000000000014</v>
      </c>
      <c r="J10" s="152">
        <f>IF(D10=0," ",(H10)*(Details!$C$6+Details!$C$8))</f>
        <v>0</v>
      </c>
      <c r="K10" s="57">
        <f>+G10*C10</f>
        <v>255.6</v>
      </c>
      <c r="L10" s="47">
        <f>+H10*C10</f>
        <v>0</v>
      </c>
      <c r="M10" s="47">
        <f>IF(D10=0," ",(I10*C10))</f>
        <v>38.340000000000003</v>
      </c>
      <c r="N10" s="152">
        <f>IF(D10=0," ",(J10*C10))</f>
        <v>0</v>
      </c>
    </row>
    <row r="11" spans="1:14" s="21" customFormat="1" ht="18" customHeight="1" x14ac:dyDescent="0.45">
      <c r="A11" s="48"/>
      <c r="B11" s="145"/>
      <c r="C11" s="135"/>
      <c r="D11" s="58"/>
      <c r="E11" s="47"/>
      <c r="F11" s="152"/>
      <c r="G11" s="47"/>
      <c r="H11" s="47"/>
      <c r="I11" s="47"/>
      <c r="J11" s="152"/>
      <c r="K11" s="71"/>
      <c r="L11" s="89"/>
      <c r="M11" s="89"/>
      <c r="N11" s="152"/>
    </row>
    <row r="12" spans="1:14" s="21" customFormat="1" ht="18.5" x14ac:dyDescent="0.45">
      <c r="A12" s="69">
        <f>IF(F12&lt;&gt;"",(LARGE(A$7:A10,1)+1),"")</f>
        <v>2</v>
      </c>
      <c r="B12" s="137" t="s">
        <v>158</v>
      </c>
      <c r="C12" s="135">
        <v>1</v>
      </c>
      <c r="D12" s="50" t="s">
        <v>12</v>
      </c>
      <c r="E12" s="47">
        <f>G12+H12+J12+I12</f>
        <v>713</v>
      </c>
      <c r="F12" s="152">
        <f>E12*C12</f>
        <v>713</v>
      </c>
      <c r="G12" s="47">
        <v>620</v>
      </c>
      <c r="H12" s="47"/>
      <c r="I12" s="47">
        <f>IF(D12=0," ",(G12)*(Details!$C$4+Details!$C$8))</f>
        <v>93.000000000000014</v>
      </c>
      <c r="J12" s="152">
        <f>IF(D12=0," ",(H12)*(Details!$C$6+Details!$C$8))</f>
        <v>0</v>
      </c>
      <c r="K12" s="57">
        <f>+G12*C12</f>
        <v>620</v>
      </c>
      <c r="L12" s="47">
        <f>+H12*C12</f>
        <v>0</v>
      </c>
      <c r="M12" s="47">
        <f>IF(D12=0," ",(I12*C12))</f>
        <v>93.000000000000014</v>
      </c>
      <c r="N12" s="152">
        <f>IF(D12=0," ",(J12*C12))</f>
        <v>0</v>
      </c>
    </row>
    <row r="13" spans="1:14" s="21" customFormat="1" ht="18.5" x14ac:dyDescent="0.45">
      <c r="A13" s="69" t="str">
        <f>IF(F13&lt;&gt;"",(LARGE(A$7:A11,1)+1),"")</f>
        <v/>
      </c>
      <c r="B13" s="137"/>
      <c r="C13" s="152"/>
      <c r="D13" s="50"/>
      <c r="E13" s="47"/>
      <c r="F13" s="152"/>
      <c r="G13" s="57"/>
      <c r="H13" s="47"/>
      <c r="I13" s="47"/>
      <c r="J13" s="152"/>
      <c r="K13" s="71"/>
      <c r="L13" s="89"/>
      <c r="M13" s="89"/>
      <c r="N13" s="152"/>
    </row>
    <row r="14" spans="1:14" s="21" customFormat="1" ht="18.5" x14ac:dyDescent="0.45">
      <c r="A14" s="69"/>
      <c r="B14" s="137" t="s">
        <v>162</v>
      </c>
      <c r="C14" s="135">
        <v>1</v>
      </c>
      <c r="D14" s="50" t="s">
        <v>12</v>
      </c>
      <c r="E14" s="47">
        <f>G14+H14+J14+I14</f>
        <v>149.5</v>
      </c>
      <c r="F14" s="152">
        <f>E14*C14</f>
        <v>149.5</v>
      </c>
      <c r="G14" s="47">
        <v>130</v>
      </c>
      <c r="H14" s="47"/>
      <c r="I14" s="47">
        <f>IF(D14=0," ",(G14)*(Details!$C$4+Details!$C$8))</f>
        <v>19.500000000000004</v>
      </c>
      <c r="J14" s="152">
        <f>IF(D14=0," ",(H14)*(Details!$C$6+Details!$C$8))</f>
        <v>0</v>
      </c>
      <c r="K14" s="57">
        <f>+G14*C14</f>
        <v>130</v>
      </c>
      <c r="L14" s="47">
        <f>+H14*C14</f>
        <v>0</v>
      </c>
      <c r="M14" s="47">
        <f>IF(D14=0," ",(I14*C14))</f>
        <v>19.500000000000004</v>
      </c>
      <c r="N14" s="152">
        <f>IF(D14=0," ",(J14*C14))</f>
        <v>0</v>
      </c>
    </row>
    <row r="15" spans="1:14" s="21" customFormat="1" ht="18.5" x14ac:dyDescent="0.45">
      <c r="A15" s="69"/>
      <c r="B15" s="137"/>
      <c r="C15" s="152"/>
      <c r="D15" s="50"/>
      <c r="E15" s="47"/>
      <c r="F15" s="152"/>
      <c r="G15" s="47"/>
      <c r="H15" s="47"/>
      <c r="I15" s="47"/>
      <c r="J15" s="152"/>
      <c r="K15" s="71"/>
      <c r="L15" s="89"/>
      <c r="M15" s="89"/>
      <c r="N15" s="152"/>
    </row>
    <row r="16" spans="1:14" s="21" customFormat="1" ht="18.5" x14ac:dyDescent="0.45">
      <c r="A16" s="69" t="str">
        <f>IF(F16&lt;&gt;"",(LARGE(A$7:A12,1)+1),"")</f>
        <v/>
      </c>
      <c r="B16" s="137" t="s">
        <v>149</v>
      </c>
      <c r="C16" s="152" t="s">
        <v>20</v>
      </c>
      <c r="D16" s="50"/>
      <c r="E16" s="47"/>
      <c r="F16" s="152"/>
      <c r="G16" s="47"/>
      <c r="H16" s="47"/>
      <c r="I16" s="47"/>
      <c r="J16" s="152"/>
      <c r="K16" s="71"/>
      <c r="L16" s="89"/>
      <c r="M16" s="89"/>
      <c r="N16" s="152"/>
    </row>
    <row r="17" spans="1:14" s="21" customFormat="1" ht="18.5" x14ac:dyDescent="0.45">
      <c r="A17" s="69" t="str">
        <f>IF(F17&lt;&gt;"",(LARGE(A$7:A13,1)+1),"")</f>
        <v/>
      </c>
      <c r="B17" s="137"/>
      <c r="C17" s="135"/>
      <c r="D17" s="50"/>
      <c r="E17" s="47"/>
      <c r="F17" s="152"/>
      <c r="G17" s="57"/>
      <c r="H17" s="47"/>
      <c r="I17" s="47"/>
      <c r="J17" s="152"/>
      <c r="K17" s="163"/>
      <c r="L17" s="20"/>
      <c r="M17" s="20"/>
      <c r="N17" s="152"/>
    </row>
    <row r="18" spans="1:14" s="21" customFormat="1" ht="18.5" x14ac:dyDescent="0.45">
      <c r="A18" s="69" t="str">
        <f>IF(F18&lt;&gt;"",(LARGE(A$7:A16,1)+1),"")</f>
        <v/>
      </c>
      <c r="B18" s="145" t="s">
        <v>30</v>
      </c>
      <c r="C18" s="135"/>
      <c r="D18" s="58"/>
      <c r="E18" s="47"/>
      <c r="F18" s="152"/>
      <c r="G18" s="47"/>
      <c r="H18" s="47"/>
      <c r="I18" s="47"/>
      <c r="J18" s="152"/>
      <c r="K18" s="163"/>
      <c r="L18" s="20"/>
      <c r="M18" s="20"/>
      <c r="N18" s="152"/>
    </row>
    <row r="19" spans="1:14" s="21" customFormat="1" ht="18.5" x14ac:dyDescent="0.45">
      <c r="A19" s="69">
        <f>IF(F19&lt;&gt;"",(LARGE(A$7:A17,1)+1),"")</f>
        <v>3</v>
      </c>
      <c r="B19" s="137" t="s">
        <v>154</v>
      </c>
      <c r="C19" s="135">
        <v>1.7</v>
      </c>
      <c r="D19" s="58" t="s">
        <v>10</v>
      </c>
      <c r="E19" s="47">
        <f>G19+H19+J19+I19</f>
        <v>65.319999999999993</v>
      </c>
      <c r="F19" s="152">
        <f>E19*C19</f>
        <v>111.04399999999998</v>
      </c>
      <c r="G19" s="47">
        <v>56.8</v>
      </c>
      <c r="H19" s="47">
        <v>0</v>
      </c>
      <c r="I19" s="47">
        <f>IF(D19=0," ",(G19)*(Details!$C$4+Details!$C$8))</f>
        <v>8.5200000000000014</v>
      </c>
      <c r="J19" s="152">
        <f>IF(D19=0," ",(H19)*(Details!$C$6+Details!$C$8))</f>
        <v>0</v>
      </c>
      <c r="K19" s="57">
        <f>+G19*C19</f>
        <v>96.559999999999988</v>
      </c>
      <c r="L19" s="47">
        <f>+H19*C19</f>
        <v>0</v>
      </c>
      <c r="M19" s="47">
        <f>IF(D19=0," ",(I19*C19))</f>
        <v>14.484000000000002</v>
      </c>
      <c r="N19" s="152">
        <f>IF(D19=0," ",(J19*C19))</f>
        <v>0</v>
      </c>
    </row>
    <row r="20" spans="1:14" s="21" customFormat="1" ht="18.5" x14ac:dyDescent="0.45">
      <c r="A20" s="69" t="str">
        <f>IF(F20&lt;&gt;"",(LARGE(A$7:A18,1)+1),"")</f>
        <v/>
      </c>
      <c r="B20" s="137"/>
      <c r="C20" s="135"/>
      <c r="D20" s="58"/>
      <c r="E20" s="47"/>
      <c r="F20" s="152"/>
      <c r="G20" s="47"/>
      <c r="H20" s="47"/>
      <c r="I20" s="47"/>
      <c r="J20" s="152"/>
      <c r="K20" s="163"/>
      <c r="L20" s="20"/>
      <c r="M20" s="20"/>
      <c r="N20" s="152"/>
    </row>
    <row r="21" spans="1:14" s="21" customFormat="1" ht="18.5" x14ac:dyDescent="0.45">
      <c r="A21" s="69">
        <f>IF(F21&lt;&gt;"",(LARGE(A$7:A19,1)+1),"")</f>
        <v>4</v>
      </c>
      <c r="B21" s="137" t="s">
        <v>159</v>
      </c>
      <c r="C21" s="135">
        <v>1</v>
      </c>
      <c r="D21" s="50" t="s">
        <v>12</v>
      </c>
      <c r="E21" s="47">
        <f>G21+H21+J21+I21</f>
        <v>517.5</v>
      </c>
      <c r="F21" s="152">
        <f>E21*C21</f>
        <v>517.5</v>
      </c>
      <c r="G21" s="47">
        <v>450</v>
      </c>
      <c r="H21" s="47"/>
      <c r="I21" s="47">
        <f>IF(D21=0," ",(G21)*(Details!$C$4+Details!$C$8))</f>
        <v>67.500000000000014</v>
      </c>
      <c r="J21" s="152">
        <f>IF(D21=0," ",(H21)*(Details!$C$6+Details!$C$8))</f>
        <v>0</v>
      </c>
      <c r="K21" s="57">
        <f>+G21*C21</f>
        <v>450</v>
      </c>
      <c r="L21" s="47">
        <f>+H21*C21</f>
        <v>0</v>
      </c>
      <c r="M21" s="47">
        <f>IF(D21=0," ",(I21*C21))</f>
        <v>67.500000000000014</v>
      </c>
      <c r="N21" s="152">
        <f>IF(D21=0," ",(J21*C21))</f>
        <v>0</v>
      </c>
    </row>
    <row r="22" spans="1:14" s="21" customFormat="1" ht="18.5" x14ac:dyDescent="0.45">
      <c r="A22" s="69" t="str">
        <f>IF(F22&lt;&gt;"",(LARGE(A$7:A20,1)+1),"")</f>
        <v/>
      </c>
      <c r="B22" s="137"/>
      <c r="C22" s="152"/>
      <c r="D22" s="50"/>
      <c r="E22" s="47"/>
      <c r="F22" s="152"/>
      <c r="G22" s="57"/>
      <c r="H22" s="47"/>
      <c r="I22" s="47"/>
      <c r="J22" s="152"/>
      <c r="K22" s="163"/>
      <c r="L22" s="20"/>
      <c r="M22" s="20"/>
      <c r="N22" s="152"/>
    </row>
    <row r="23" spans="1:14" s="21" customFormat="1" ht="18.5" x14ac:dyDescent="0.45">
      <c r="A23" s="69" t="str">
        <f>IF(F23&lt;&gt;"",(LARGE(A$7:A21,1)+1),"")</f>
        <v/>
      </c>
      <c r="B23" s="137" t="s">
        <v>150</v>
      </c>
      <c r="C23" s="152" t="s">
        <v>20</v>
      </c>
      <c r="D23" s="50"/>
      <c r="E23" s="47"/>
      <c r="F23" s="152"/>
      <c r="G23" s="47"/>
      <c r="H23" s="47"/>
      <c r="I23" s="47"/>
      <c r="J23" s="152"/>
      <c r="K23" s="163"/>
      <c r="L23" s="20"/>
      <c r="M23" s="20"/>
      <c r="N23" s="152"/>
    </row>
    <row r="24" spans="1:14" s="21" customFormat="1" ht="18.5" x14ac:dyDescent="0.45">
      <c r="A24" s="69" t="str">
        <f>IF(F24&lt;&gt;"",(LARGE(A$7:A22,1)+1),"")</f>
        <v/>
      </c>
      <c r="B24" s="137"/>
      <c r="C24" s="135"/>
      <c r="D24" s="50"/>
      <c r="E24" s="47"/>
      <c r="F24" s="152"/>
      <c r="G24" s="57"/>
      <c r="H24" s="47"/>
      <c r="I24" s="47"/>
      <c r="J24" s="152"/>
      <c r="K24" s="163"/>
      <c r="L24" s="20"/>
      <c r="M24" s="20"/>
      <c r="N24" s="152"/>
    </row>
    <row r="25" spans="1:14" s="37" customFormat="1" ht="18.5" x14ac:dyDescent="0.45">
      <c r="A25" s="69" t="str">
        <f>IF(F25&lt;&gt;"",(LARGE(A$7:A23,1)+1),"")</f>
        <v/>
      </c>
      <c r="B25" s="145" t="s">
        <v>45</v>
      </c>
      <c r="C25" s="135"/>
      <c r="D25" s="58"/>
      <c r="E25" s="47"/>
      <c r="F25" s="152"/>
      <c r="G25" s="47"/>
      <c r="H25" s="47"/>
      <c r="I25" s="47"/>
      <c r="J25" s="152"/>
      <c r="K25" s="57"/>
      <c r="L25" s="47"/>
      <c r="M25" s="47"/>
      <c r="N25" s="152"/>
    </row>
    <row r="26" spans="1:14" s="37" customFormat="1" ht="18.5" x14ac:dyDescent="0.45">
      <c r="A26" s="69" t="str">
        <f>IF(F26&lt;&gt;"",(LARGE(A$7:A25,1)+1),"")</f>
        <v/>
      </c>
      <c r="B26" s="145"/>
      <c r="C26" s="135"/>
      <c r="D26" s="58"/>
      <c r="E26" s="47"/>
      <c r="F26" s="152"/>
      <c r="G26" s="47"/>
      <c r="H26" s="47"/>
      <c r="I26" s="47"/>
      <c r="J26" s="152"/>
      <c r="K26" s="57"/>
      <c r="L26" s="47"/>
      <c r="M26" s="47"/>
      <c r="N26" s="152"/>
    </row>
    <row r="27" spans="1:14" s="37" customFormat="1" ht="18.5" x14ac:dyDescent="0.45">
      <c r="A27" s="69" t="str">
        <f>IF(F27&lt;&gt;"",(LARGE(A$7:A25,1)+1),"")</f>
        <v/>
      </c>
      <c r="B27" s="145" t="s">
        <v>151</v>
      </c>
      <c r="C27" s="135"/>
      <c r="D27" s="58"/>
      <c r="E27" s="47"/>
      <c r="F27" s="152"/>
      <c r="G27" s="47"/>
      <c r="H27" s="47"/>
      <c r="I27" s="47"/>
      <c r="J27" s="152"/>
      <c r="K27" s="57"/>
      <c r="L27" s="47"/>
      <c r="M27" s="47"/>
      <c r="N27" s="152"/>
    </row>
    <row r="28" spans="1:14" s="37" customFormat="1" ht="18.5" x14ac:dyDescent="0.45">
      <c r="A28" s="69">
        <f>IF(F28&lt;&gt;"",(LARGE(A$7:A26,1)+1),"")</f>
        <v>5</v>
      </c>
      <c r="B28" s="137" t="s">
        <v>155</v>
      </c>
      <c r="C28" s="135">
        <v>5</v>
      </c>
      <c r="D28" s="50" t="s">
        <v>12</v>
      </c>
      <c r="E28" s="47">
        <f>G28+H28+J28+I28</f>
        <v>103.5</v>
      </c>
      <c r="F28" s="152">
        <f>E28*C28</f>
        <v>517.5</v>
      </c>
      <c r="G28" s="47">
        <v>90</v>
      </c>
      <c r="H28" s="47">
        <v>0</v>
      </c>
      <c r="I28" s="47">
        <f>IF(D28=0," ",(G28)*(Details!$C$4+Details!$C$8))</f>
        <v>13.500000000000002</v>
      </c>
      <c r="J28" s="152">
        <f>IF(D28=0," ",(H28)*(Details!$C$6+Details!$C$8))</f>
        <v>0</v>
      </c>
      <c r="K28" s="57">
        <f>+G28*C28</f>
        <v>450</v>
      </c>
      <c r="L28" s="47">
        <f>+H28*C28</f>
        <v>0</v>
      </c>
      <c r="M28" s="47">
        <f>IF(D28=0," ",(I28*C28))</f>
        <v>67.500000000000014</v>
      </c>
      <c r="N28" s="152">
        <f>IF(D28=0," ",(J28*C28))</f>
        <v>0</v>
      </c>
    </row>
    <row r="29" spans="1:14" s="37" customFormat="1" ht="18.5" x14ac:dyDescent="0.45">
      <c r="A29" s="69" t="str">
        <f>IF(F29&lt;&gt;"",(LARGE(A$7:A27,1)+1),"")</f>
        <v/>
      </c>
      <c r="B29" s="137"/>
      <c r="C29" s="135"/>
      <c r="D29" s="58"/>
      <c r="E29" s="47"/>
      <c r="F29" s="152"/>
      <c r="G29" s="47"/>
      <c r="H29" s="47"/>
      <c r="I29" s="47"/>
      <c r="J29" s="152"/>
      <c r="K29" s="57"/>
      <c r="L29" s="47"/>
      <c r="M29" s="47"/>
      <c r="N29" s="152"/>
    </row>
    <row r="30" spans="1:14" s="37" customFormat="1" ht="18.5" x14ac:dyDescent="0.45">
      <c r="A30" s="69">
        <f>IF(F30&lt;&gt;"",(LARGE(A$7:A28,1)+1),"")</f>
        <v>6</v>
      </c>
      <c r="B30" s="137" t="s">
        <v>160</v>
      </c>
      <c r="C30" s="135">
        <v>6</v>
      </c>
      <c r="D30" s="50" t="s">
        <v>12</v>
      </c>
      <c r="E30" s="47">
        <f>G30+H30+J30+I30</f>
        <v>97.75</v>
      </c>
      <c r="F30" s="152">
        <f>E30*C30</f>
        <v>586.5</v>
      </c>
      <c r="G30" s="47">
        <v>85</v>
      </c>
      <c r="H30" s="47">
        <v>0</v>
      </c>
      <c r="I30" s="47">
        <f>IF(D30=0," ",(G30)*(Details!$C$4+Details!$C$8))</f>
        <v>12.750000000000002</v>
      </c>
      <c r="J30" s="152">
        <f>IF(D30=0," ",(H30)*(Details!$C$6+Details!$C$8))</f>
        <v>0</v>
      </c>
      <c r="K30" s="57">
        <f>+G30*C30</f>
        <v>510</v>
      </c>
      <c r="L30" s="47">
        <f>+H30*C30</f>
        <v>0</v>
      </c>
      <c r="M30" s="47">
        <f>IF(D30=0," ",(I30*C30))</f>
        <v>76.500000000000014</v>
      </c>
      <c r="N30" s="152">
        <f>IF(D30=0," ",(J30*C30))</f>
        <v>0</v>
      </c>
    </row>
    <row r="31" spans="1:14" s="37" customFormat="1" ht="18.5" x14ac:dyDescent="0.45">
      <c r="A31" s="69" t="str">
        <f>IF(F31&lt;&gt;"",(LARGE(A$7:A29,1)+1),"")</f>
        <v/>
      </c>
      <c r="B31" s="137"/>
      <c r="C31" s="135"/>
      <c r="D31" s="58"/>
      <c r="E31" s="47"/>
      <c r="F31" s="152"/>
      <c r="G31" s="47"/>
      <c r="H31" s="47"/>
      <c r="I31" s="47"/>
      <c r="J31" s="152"/>
      <c r="K31" s="57"/>
      <c r="L31" s="47"/>
      <c r="M31" s="47"/>
      <c r="N31" s="152"/>
    </row>
    <row r="32" spans="1:14" s="37" customFormat="1" ht="18.5" x14ac:dyDescent="0.45">
      <c r="A32" s="69">
        <f>IF(F32&lt;&gt;"",(LARGE(A$7:A30,1)+1),"")</f>
        <v>7</v>
      </c>
      <c r="B32" s="137" t="s">
        <v>156</v>
      </c>
      <c r="C32" s="135">
        <v>1</v>
      </c>
      <c r="D32" s="50" t="s">
        <v>12</v>
      </c>
      <c r="E32" s="47">
        <f>G32+H32+J32+I32</f>
        <v>103.5</v>
      </c>
      <c r="F32" s="152">
        <f>E32*C32</f>
        <v>103.5</v>
      </c>
      <c r="G32" s="47">
        <v>90</v>
      </c>
      <c r="H32" s="47">
        <v>0</v>
      </c>
      <c r="I32" s="47">
        <f>IF(D32=0," ",(G32)*(Details!$C$4+Details!$C$8))</f>
        <v>13.500000000000002</v>
      </c>
      <c r="J32" s="152">
        <f>IF(D32=0," ",(H32)*(Details!$C$6+Details!$C$8))</f>
        <v>0</v>
      </c>
      <c r="K32" s="57">
        <f>+G32*C32</f>
        <v>90</v>
      </c>
      <c r="L32" s="47">
        <f>+H32*C32</f>
        <v>0</v>
      </c>
      <c r="M32" s="47">
        <f>IF(D32=0," ",(I32*C32))</f>
        <v>13.500000000000002</v>
      </c>
      <c r="N32" s="152">
        <f>IF(D32=0," ",(J32*C32))</f>
        <v>0</v>
      </c>
    </row>
    <row r="33" spans="1:16" s="37" customFormat="1" ht="18.5" x14ac:dyDescent="0.45">
      <c r="A33" s="69" t="str">
        <f>IF(F33&lt;&gt;"",(LARGE(A$7:A31,1)+1),"")</f>
        <v/>
      </c>
      <c r="B33" s="137"/>
      <c r="C33" s="135"/>
      <c r="D33" s="58"/>
      <c r="E33" s="47"/>
      <c r="F33" s="152"/>
      <c r="G33" s="47"/>
      <c r="H33" s="47"/>
      <c r="I33" s="47"/>
      <c r="J33" s="152"/>
      <c r="K33" s="57"/>
      <c r="L33" s="47"/>
      <c r="M33" s="47"/>
      <c r="N33" s="152"/>
    </row>
    <row r="34" spans="1:16" s="37" customFormat="1" ht="18.5" x14ac:dyDescent="0.45">
      <c r="A34" s="69">
        <f>IF(F34&lt;&gt;"",(LARGE(A$7:A32,1)+1),"")</f>
        <v>8</v>
      </c>
      <c r="B34" s="137" t="s">
        <v>157</v>
      </c>
      <c r="C34" s="135">
        <v>4</v>
      </c>
      <c r="D34" s="50" t="s">
        <v>12</v>
      </c>
      <c r="E34" s="47">
        <f>G34+H34+J34+I34</f>
        <v>69</v>
      </c>
      <c r="F34" s="152">
        <f>E34*C34</f>
        <v>276</v>
      </c>
      <c r="G34" s="47">
        <v>60</v>
      </c>
      <c r="H34" s="47">
        <v>0</v>
      </c>
      <c r="I34" s="47">
        <f>IF(D34=0," ",(G34)*(Details!$C$4+Details!$C$8))</f>
        <v>9.0000000000000018</v>
      </c>
      <c r="J34" s="152">
        <f>IF(D34=0," ",(H34)*(Details!$C$6+Details!$C$8))</f>
        <v>0</v>
      </c>
      <c r="K34" s="57">
        <f>+G34*C34</f>
        <v>240</v>
      </c>
      <c r="L34" s="47">
        <f>+H34*C34</f>
        <v>0</v>
      </c>
      <c r="M34" s="47">
        <f>IF(D34=0," ",(I34*C34))</f>
        <v>36.000000000000007</v>
      </c>
      <c r="N34" s="152">
        <f>IF(D34=0," ",(J34*C34))</f>
        <v>0</v>
      </c>
    </row>
    <row r="35" spans="1:16" s="37" customFormat="1" ht="18.5" x14ac:dyDescent="0.45">
      <c r="A35" s="69" t="str">
        <f>IF(F35&lt;&gt;"",(LARGE(A$7:A33,1)+1),"")</f>
        <v/>
      </c>
      <c r="B35" s="137"/>
      <c r="C35" s="135"/>
      <c r="D35" s="58"/>
      <c r="E35" s="47"/>
      <c r="F35" s="152"/>
      <c r="G35" s="47"/>
      <c r="H35" s="47"/>
      <c r="I35" s="47"/>
      <c r="J35" s="152"/>
      <c r="K35" s="57"/>
      <c r="L35" s="47"/>
      <c r="M35" s="47"/>
      <c r="N35" s="152"/>
    </row>
    <row r="36" spans="1:16" s="37" customFormat="1" ht="18.5" x14ac:dyDescent="0.45">
      <c r="A36" s="69">
        <f>IF(F36&lt;&gt;"",(LARGE(A$7:A34,1)+1),"")</f>
        <v>9</v>
      </c>
      <c r="B36" s="137" t="s">
        <v>161</v>
      </c>
      <c r="C36" s="135">
        <v>5</v>
      </c>
      <c r="D36" s="50" t="s">
        <v>12</v>
      </c>
      <c r="E36" s="47">
        <f>G36+H36+J36+I36</f>
        <v>28.75</v>
      </c>
      <c r="F36" s="152">
        <f>E36*C36</f>
        <v>143.75</v>
      </c>
      <c r="G36" s="47">
        <v>25</v>
      </c>
      <c r="H36" s="47"/>
      <c r="I36" s="47">
        <f>IF(D36=0," ",(G36)*(Details!$C$4+Details!$C$8))</f>
        <v>3.7500000000000004</v>
      </c>
      <c r="J36" s="152">
        <f>IF(D36=0," ",(H36)*(Details!$C$6+Details!$C$8))</f>
        <v>0</v>
      </c>
      <c r="K36" s="57">
        <f>+G36*C36</f>
        <v>125</v>
      </c>
      <c r="L36" s="47">
        <f>+H36*C36</f>
        <v>0</v>
      </c>
      <c r="M36" s="47">
        <f>IF(D36=0," ",(I36*C36))</f>
        <v>18.750000000000004</v>
      </c>
      <c r="N36" s="152">
        <f>IF(D36=0," ",(J36*C36))</f>
        <v>0</v>
      </c>
    </row>
    <row r="37" spans="1:16" s="37" customFormat="1" ht="18.5" x14ac:dyDescent="0.45">
      <c r="A37" s="69"/>
      <c r="B37" s="137"/>
      <c r="C37" s="135"/>
      <c r="D37" s="58"/>
      <c r="E37" s="47"/>
      <c r="F37" s="152"/>
      <c r="G37" s="47"/>
      <c r="H37" s="47"/>
      <c r="I37" s="47"/>
      <c r="J37" s="152"/>
      <c r="K37" s="57"/>
      <c r="L37" s="47"/>
      <c r="M37" s="47"/>
      <c r="N37" s="152"/>
    </row>
    <row r="38" spans="1:16" s="37" customFormat="1" ht="18.5" x14ac:dyDescent="0.45">
      <c r="A38" s="69" t="str">
        <f>IF(F38&lt;&gt;"",(LARGE(A$7:A34,1)+1),"")</f>
        <v/>
      </c>
      <c r="B38" s="137"/>
      <c r="C38" s="152"/>
      <c r="D38" s="50"/>
      <c r="E38" s="47"/>
      <c r="F38" s="152"/>
      <c r="G38" s="57"/>
      <c r="H38" s="47"/>
      <c r="I38" s="47"/>
      <c r="J38" s="152"/>
      <c r="K38" s="57"/>
      <c r="L38" s="47"/>
      <c r="M38" s="47"/>
      <c r="N38" s="152"/>
    </row>
    <row r="39" spans="1:16" s="37" customFormat="1" ht="18.5" x14ac:dyDescent="0.45">
      <c r="A39" s="69" t="str">
        <f>IF(F39&lt;&gt;"",(LARGE(A$7:A35,1)+1),"")</f>
        <v/>
      </c>
      <c r="B39" s="137" t="s">
        <v>153</v>
      </c>
      <c r="C39" s="152" t="s">
        <v>20</v>
      </c>
      <c r="D39" s="50"/>
      <c r="E39" s="47"/>
      <c r="F39" s="152"/>
      <c r="G39" s="47"/>
      <c r="H39" s="47"/>
      <c r="I39" s="47"/>
      <c r="J39" s="152"/>
      <c r="K39" s="57"/>
      <c r="L39" s="47"/>
      <c r="M39" s="47"/>
      <c r="N39" s="152"/>
    </row>
    <row r="40" spans="1:16" s="21" customFormat="1" ht="18.5" x14ac:dyDescent="0.45">
      <c r="A40" s="69" t="str">
        <f>IF(F40&lt;&gt;"",(LARGE(A$7:A39,1)+1),"")</f>
        <v/>
      </c>
      <c r="B40" s="137"/>
      <c r="C40" s="51"/>
      <c r="D40" s="50"/>
      <c r="E40" s="47"/>
      <c r="F40" s="152"/>
      <c r="G40" s="57"/>
      <c r="H40" s="47"/>
      <c r="I40" s="47"/>
      <c r="J40" s="152"/>
      <c r="K40" s="163"/>
      <c r="L40" s="20"/>
      <c r="M40" s="20"/>
      <c r="N40" s="152"/>
    </row>
    <row r="41" spans="1:16" s="21" customFormat="1" ht="18.5" x14ac:dyDescent="0.45">
      <c r="A41" s="69" t="str">
        <f>IF(F41&lt;&gt;"",(LARGE(A$7:A40,1)+1),"")</f>
        <v/>
      </c>
      <c r="B41" s="137"/>
      <c r="C41" s="51"/>
      <c r="D41" s="50"/>
      <c r="E41" s="47"/>
      <c r="F41" s="152"/>
      <c r="G41" s="57"/>
      <c r="H41" s="47"/>
      <c r="I41" s="47"/>
      <c r="J41" s="152" t="str">
        <f>IF(D41=0," ",(G41+H41)*(Details!$C$4+Details!$C$6))</f>
        <v xml:space="preserve"> </v>
      </c>
      <c r="K41" s="163"/>
      <c r="L41" s="20"/>
      <c r="M41" s="20"/>
      <c r="N41" s="152"/>
      <c r="P41" s="67" t="s">
        <v>91</v>
      </c>
    </row>
    <row r="42" spans="1:16" s="21" customFormat="1" ht="19" thickBot="1" x14ac:dyDescent="0.5">
      <c r="A42" s="69"/>
      <c r="B42" s="141"/>
      <c r="C42" s="51"/>
      <c r="D42" s="58"/>
      <c r="E42" s="60" t="s">
        <v>64</v>
      </c>
      <c r="F42" s="153">
        <f>SUM(F1:F41)</f>
        <v>3412.2339999999999</v>
      </c>
      <c r="G42" s="57"/>
      <c r="H42" s="47"/>
      <c r="I42" s="47"/>
      <c r="J42" s="152" t="str">
        <f>IF(D42=0," ",(G42+H42)*(Details!$C$4+Details!$C$6))</f>
        <v xml:space="preserve"> </v>
      </c>
      <c r="K42" s="187">
        <f>SUM(K1:K41)</f>
        <v>2967.16</v>
      </c>
      <c r="L42" s="188">
        <f>SUM(L1:L41)</f>
        <v>0</v>
      </c>
      <c r="M42" s="188">
        <f>SUM(M1:M41)</f>
        <v>445.07400000000007</v>
      </c>
      <c r="N42" s="153">
        <f>SUM(N1:N41)</f>
        <v>0</v>
      </c>
      <c r="O42" s="54"/>
      <c r="P42" s="67">
        <f>+F42-K42-L42-N42-M42</f>
        <v>0</v>
      </c>
    </row>
    <row r="43" spans="1:16" s="21" customFormat="1" ht="19.5" thickTop="1" thickBot="1" x14ac:dyDescent="0.5">
      <c r="A43" s="142" t="str">
        <f>IF(F43&lt;&gt;"",(LARGE(A$7:A42,1)+1),"")</f>
        <v/>
      </c>
      <c r="B43" s="143"/>
      <c r="C43" s="144"/>
      <c r="D43" s="61"/>
      <c r="E43" s="63"/>
      <c r="F43" s="65"/>
      <c r="G43" s="64"/>
      <c r="H43" s="63"/>
      <c r="I43" s="63"/>
      <c r="J43" s="65" t="str">
        <f>IF(D43=0," ",(G43+H43)*(Details!$C$4+Details!$C$6))</f>
        <v xml:space="preserve"> </v>
      </c>
      <c r="K43" s="171"/>
      <c r="L43" s="171"/>
      <c r="M43" s="171"/>
      <c r="N43" s="147"/>
      <c r="O43" s="54"/>
    </row>
    <row r="44" spans="1:16" x14ac:dyDescent="0.35">
      <c r="J44" s="16"/>
    </row>
    <row r="45" spans="1:16" x14ac:dyDescent="0.35">
      <c r="J45" s="16"/>
    </row>
  </sheetData>
  <mergeCells count="2">
    <mergeCell ref="G5:J5"/>
    <mergeCell ref="K5:N5"/>
  </mergeCells>
  <conditionalFormatting sqref="G8:G10538">
    <cfRule type="notContainsBlanks" dxfId="14" priority="1">
      <formula>LEN(TRIM(G8))&gt;0</formula>
    </cfRule>
  </conditionalFormatting>
  <conditionalFormatting sqref="H10">
    <cfRule type="notContainsBlanks" dxfId="13" priority="20">
      <formula>LEN(TRIM(H10))&gt;0</formula>
    </cfRule>
  </conditionalFormatting>
  <conditionalFormatting sqref="H12:H14">
    <cfRule type="notContainsBlanks" dxfId="12" priority="2">
      <formula>LEN(TRIM(H12))&gt;0</formula>
    </cfRule>
  </conditionalFormatting>
  <conditionalFormatting sqref="H19">
    <cfRule type="notContainsBlanks" dxfId="11" priority="18">
      <formula>LEN(TRIM(H19))&gt;0</formula>
    </cfRule>
  </conditionalFormatting>
  <conditionalFormatting sqref="H21">
    <cfRule type="notContainsBlanks" dxfId="10" priority="16">
      <formula>LEN(TRIM(H21))&gt;0</formula>
    </cfRule>
  </conditionalFormatting>
  <conditionalFormatting sqref="H28">
    <cfRule type="notContainsBlanks" dxfId="9" priority="12">
      <formula>LEN(TRIM(H28))&gt;0</formula>
    </cfRule>
  </conditionalFormatting>
  <conditionalFormatting sqref="H30">
    <cfRule type="notContainsBlanks" dxfId="8" priority="10">
      <formula>LEN(TRIM(H30))&gt;0</formula>
    </cfRule>
  </conditionalFormatting>
  <conditionalFormatting sqref="H32">
    <cfRule type="notContainsBlanks" dxfId="7" priority="8">
      <formula>LEN(TRIM(H32))&gt;0</formula>
    </cfRule>
  </conditionalFormatting>
  <conditionalFormatting sqref="H34">
    <cfRule type="notContainsBlanks" dxfId="6" priority="6">
      <formula>LEN(TRIM(H34))&gt;0</formula>
    </cfRule>
  </conditionalFormatting>
  <conditionalFormatting sqref="H36">
    <cfRule type="notContainsBlanks" dxfId="5" priority="4">
      <formula>LEN(TRIM(H36))&gt;0</formula>
    </cfRule>
  </conditionalFormatting>
  <conditionalFormatting sqref="H8:I9 H11:I11 H15:I18 H20:I20 H22:I27 H29:I29 H31:I31 H33:I33 H35:I35 H37:I10538">
    <cfRule type="notContainsBlanks" dxfId="4" priority="26">
      <formula>LEN(TRIM(H8))&gt;0</formula>
    </cfRule>
  </conditionalFormatting>
  <conditionalFormatting sqref="I13">
    <cfRule type="notContainsBlanks" dxfId="3" priority="31">
      <formula>LEN(TRIM(I13))&gt;0</formula>
    </cfRule>
  </conditionalFormatting>
  <conditionalFormatting sqref="P42">
    <cfRule type="cellIs" dxfId="2" priority="27" operator="equal">
      <formula>0</formula>
    </cfRule>
    <cfRule type="cellIs" dxfId="1" priority="28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zoomScale="95" zoomScaleNormal="95" workbookViewId="0">
      <selection activeCell="E36" sqref="E36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1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2"/>
      <c r="F1" s="33"/>
      <c r="G1" s="32"/>
      <c r="H1" s="25"/>
    </row>
    <row r="2" spans="1:11" x14ac:dyDescent="0.35">
      <c r="A2" s="15"/>
      <c r="B2" s="3" t="str">
        <f>+'Qual, Excl &amp; Assum'!B2</f>
        <v>PROJECT: SAMPLES FOR KITCHENS &amp; BATHROOMS</v>
      </c>
      <c r="F2" s="34"/>
      <c r="G2" s="20"/>
      <c r="H2" s="26"/>
    </row>
    <row r="3" spans="1:11" x14ac:dyDescent="0.35">
      <c r="A3" s="15"/>
      <c r="B3" s="52" t="str">
        <f>+'Qual, Excl &amp; Assum'!B3</f>
        <v xml:space="preserve">DATE: </v>
      </c>
      <c r="F3" s="34"/>
      <c r="G3" s="20"/>
      <c r="H3" s="26"/>
    </row>
    <row r="4" spans="1:11" s="21" customFormat="1" ht="16" thickBot="1" x14ac:dyDescent="0.4">
      <c r="A4" s="15"/>
      <c r="B4" s="22"/>
      <c r="C4" s="28"/>
      <c r="E4" s="35"/>
      <c r="F4" s="36"/>
      <c r="G4" s="35"/>
      <c r="H4" s="27"/>
      <c r="I4" s="66"/>
      <c r="J4" s="66"/>
    </row>
    <row r="5" spans="1:11" s="21" customFormat="1" ht="37.5" customHeight="1" thickBot="1" x14ac:dyDescent="0.55000000000000004">
      <c r="A5" s="165"/>
      <c r="B5" s="166" t="s">
        <v>9</v>
      </c>
      <c r="C5" s="185"/>
      <c r="D5" s="167"/>
      <c r="E5" s="168"/>
      <c r="F5" s="169"/>
      <c r="G5" s="168"/>
      <c r="H5" s="186"/>
      <c r="I5" s="280"/>
      <c r="J5" s="279"/>
    </row>
    <row r="6" spans="1:11" s="21" customFormat="1" ht="18.5" x14ac:dyDescent="0.45">
      <c r="A6" s="48"/>
      <c r="B6" s="37"/>
      <c r="C6" s="51"/>
      <c r="D6" s="37"/>
      <c r="E6" s="62"/>
      <c r="F6" s="150"/>
      <c r="G6" s="62"/>
      <c r="H6" s="155"/>
      <c r="I6" s="31"/>
      <c r="J6" s="31"/>
      <c r="K6" s="68">
        <v>1</v>
      </c>
    </row>
    <row r="7" spans="1:11" s="21" customFormat="1" ht="18.5" x14ac:dyDescent="0.45">
      <c r="A7" s="48"/>
      <c r="B7" s="3" t="s">
        <v>3</v>
      </c>
      <c r="C7" s="191" t="s">
        <v>8</v>
      </c>
      <c r="D7" s="192" t="s">
        <v>2</v>
      </c>
      <c r="E7" s="53" t="s">
        <v>1</v>
      </c>
      <c r="F7" s="193" t="s">
        <v>0</v>
      </c>
      <c r="G7" s="53" t="s">
        <v>19</v>
      </c>
      <c r="H7" s="170" t="s">
        <v>93</v>
      </c>
      <c r="I7" s="66"/>
      <c r="J7" s="66"/>
    </row>
    <row r="8" spans="1:11" s="21" customFormat="1" ht="18.5" x14ac:dyDescent="0.45">
      <c r="A8" s="48"/>
      <c r="B8" s="138"/>
      <c r="C8" s="183"/>
      <c r="D8" s="59"/>
      <c r="E8" s="60"/>
      <c r="F8" s="151"/>
      <c r="G8" s="60"/>
      <c r="H8" s="156"/>
      <c r="I8" s="31"/>
      <c r="J8" s="20"/>
    </row>
    <row r="9" spans="1:11" s="21" customFormat="1" ht="18.5" x14ac:dyDescent="0.45">
      <c r="A9" s="48">
        <v>1</v>
      </c>
      <c r="B9" s="184" t="s">
        <v>42</v>
      </c>
      <c r="C9" s="135">
        <v>1</v>
      </c>
      <c r="D9" s="50" t="s">
        <v>28</v>
      </c>
      <c r="E9" s="47">
        <v>0</v>
      </c>
      <c r="F9" s="152">
        <f>E9*C9</f>
        <v>0</v>
      </c>
      <c r="G9" s="47"/>
      <c r="H9" s="152">
        <f>IF(D9=0," ",(G9)*(Details!$C$4+Details!$C$8))</f>
        <v>0</v>
      </c>
      <c r="I9" s="31"/>
      <c r="J9" s="20"/>
    </row>
    <row r="10" spans="1:11" s="21" customFormat="1" ht="18.5" x14ac:dyDescent="0.45">
      <c r="A10" s="48"/>
      <c r="B10" s="138"/>
      <c r="C10" s="183"/>
      <c r="D10" s="59"/>
      <c r="E10" s="60"/>
      <c r="F10" s="151"/>
      <c r="G10" s="60"/>
      <c r="H10" s="156"/>
      <c r="I10" s="31"/>
      <c r="J10" s="20"/>
    </row>
    <row r="11" spans="1:11" s="21" customFormat="1" ht="18.5" x14ac:dyDescent="0.45">
      <c r="A11" s="69">
        <f>IF(F11&lt;&gt;"",(LARGE(A$7:A10,1)+1),"")</f>
        <v>2</v>
      </c>
      <c r="B11" s="184" t="s">
        <v>27</v>
      </c>
      <c r="C11" s="135">
        <v>1</v>
      </c>
      <c r="D11" s="50" t="s">
        <v>12</v>
      </c>
      <c r="E11" s="47">
        <v>0</v>
      </c>
      <c r="F11" s="152">
        <f>+E11*C11</f>
        <v>0</v>
      </c>
      <c r="G11" s="47"/>
      <c r="H11" s="152">
        <f>IF(D11=0," ",(G11)*(Details!$C$4+Details!$C$8))</f>
        <v>0</v>
      </c>
      <c r="I11" s="31"/>
      <c r="J11" s="67"/>
    </row>
    <row r="12" spans="1:11" s="21" customFormat="1" ht="18.5" x14ac:dyDescent="0.45">
      <c r="A12" s="69" t="str">
        <f>IF(F12&lt;&gt;"",(LARGE(A$7:A11,1)+1),"")</f>
        <v/>
      </c>
      <c r="B12" s="37"/>
      <c r="C12" s="135"/>
      <c r="D12" s="58"/>
      <c r="E12" s="47"/>
      <c r="F12" s="152"/>
      <c r="G12" s="47"/>
      <c r="H12" s="156"/>
      <c r="I12" s="31"/>
      <c r="J12" s="20"/>
    </row>
    <row r="13" spans="1:11" s="21" customFormat="1" ht="18.5" x14ac:dyDescent="0.45">
      <c r="A13" s="69">
        <f>IF(F13&lt;&gt;"",(LARGE(A$7:A12,1)+1),"")</f>
        <v>3</v>
      </c>
      <c r="B13" s="37" t="s">
        <v>21</v>
      </c>
      <c r="C13" s="135">
        <v>1</v>
      </c>
      <c r="D13" s="50" t="s">
        <v>11</v>
      </c>
      <c r="E13" s="47">
        <v>0</v>
      </c>
      <c r="F13" s="152">
        <f>E13*C13</f>
        <v>0</v>
      </c>
      <c r="G13" s="47"/>
      <c r="H13" s="152">
        <f>IF(D13=0," ",(G13)*(Details!$C$4+Details!$C$8))</f>
        <v>0</v>
      </c>
      <c r="I13" s="31"/>
      <c r="J13" s="20"/>
    </row>
    <row r="14" spans="1:11" s="21" customFormat="1" ht="18.5" x14ac:dyDescent="0.45">
      <c r="A14" s="69" t="str">
        <f>IF(F14&lt;&gt;"",(LARGE(A$7:A13,1)+1),"")</f>
        <v/>
      </c>
      <c r="B14" s="37"/>
      <c r="C14" s="135"/>
      <c r="D14" s="50"/>
      <c r="E14" s="47"/>
      <c r="F14" s="152"/>
      <c r="G14" s="47"/>
      <c r="H14" s="156"/>
      <c r="I14" s="31"/>
      <c r="J14" s="20"/>
    </row>
    <row r="15" spans="1:11" s="21" customFormat="1" ht="18.5" x14ac:dyDescent="0.45">
      <c r="A15" s="69">
        <f>IF(F15&lt;&gt;"",(LARGE(A$7:A14,1)+1),"")</f>
        <v>4</v>
      </c>
      <c r="B15" s="137" t="s">
        <v>22</v>
      </c>
      <c r="C15" s="135">
        <v>1</v>
      </c>
      <c r="D15" s="50" t="s">
        <v>11</v>
      </c>
      <c r="E15" s="47">
        <v>0</v>
      </c>
      <c r="F15" s="152">
        <f>E15*C15</f>
        <v>0</v>
      </c>
      <c r="G15" s="47"/>
      <c r="H15" s="152">
        <f>IF(D15=0," ",(G15)*(Details!$C$4+Details!$C$8))</f>
        <v>0</v>
      </c>
      <c r="I15" s="31"/>
      <c r="J15" s="20"/>
    </row>
    <row r="16" spans="1:11" s="21" customFormat="1" ht="18.5" x14ac:dyDescent="0.45">
      <c r="A16" s="69" t="str">
        <f>IF(F16&lt;&gt;"",(LARGE(A$7:A15,1)+1),"")</f>
        <v/>
      </c>
      <c r="B16" s="137"/>
      <c r="C16" s="135"/>
      <c r="D16" s="58"/>
      <c r="E16" s="47"/>
      <c r="F16" s="152"/>
      <c r="G16" s="47"/>
      <c r="H16" s="156"/>
      <c r="I16" s="31"/>
      <c r="J16" s="20"/>
      <c r="K16" s="70"/>
    </row>
    <row r="17" spans="1:11" s="21" customFormat="1" ht="18.5" x14ac:dyDescent="0.45">
      <c r="A17" s="69">
        <f>IF(F17&lt;&gt;"",(LARGE(A$7:A16,1)+1),"")</f>
        <v>5</v>
      </c>
      <c r="B17" s="137" t="s">
        <v>23</v>
      </c>
      <c r="C17" s="135">
        <v>1</v>
      </c>
      <c r="D17" s="50" t="s">
        <v>11</v>
      </c>
      <c r="E17" s="47">
        <v>0</v>
      </c>
      <c r="F17" s="152">
        <f>E17*C17</f>
        <v>0</v>
      </c>
      <c r="G17" s="47"/>
      <c r="H17" s="152">
        <f>IF(D17=0," ",(G17)*(Details!$C$4+Details!$C$8))</f>
        <v>0</v>
      </c>
      <c r="I17" s="31"/>
      <c r="J17" s="20"/>
    </row>
    <row r="18" spans="1:11" s="21" customFormat="1" ht="18.5" x14ac:dyDescent="0.45">
      <c r="A18" s="69" t="str">
        <f>IF(F18&lt;&gt;"",(LARGE(A$7:A17,1)+1),"")</f>
        <v/>
      </c>
      <c r="B18" s="137"/>
      <c r="C18" s="135"/>
      <c r="D18" s="58"/>
      <c r="E18" s="47"/>
      <c r="F18" s="152"/>
      <c r="G18" s="47"/>
      <c r="H18" s="156"/>
      <c r="I18" s="31"/>
      <c r="J18" s="20"/>
      <c r="K18" s="35"/>
    </row>
    <row r="19" spans="1:11" s="21" customFormat="1" ht="18.5" x14ac:dyDescent="0.45">
      <c r="A19" s="69">
        <f>IF(F19&lt;&gt;"",(LARGE(A$7:A18,1)+1),"")</f>
        <v>6</v>
      </c>
      <c r="B19" s="137" t="s">
        <v>24</v>
      </c>
      <c r="C19" s="135">
        <v>1</v>
      </c>
      <c r="D19" s="50" t="s">
        <v>11</v>
      </c>
      <c r="E19" s="47">
        <v>0</v>
      </c>
      <c r="F19" s="152">
        <f>E19*C19</f>
        <v>0</v>
      </c>
      <c r="G19" s="47"/>
      <c r="H19" s="152">
        <f>IF(D19=0," ",(G19)*(Details!$C$4+Details!$C$8))</f>
        <v>0</v>
      </c>
      <c r="I19" s="31"/>
      <c r="J19" s="20"/>
    </row>
    <row r="20" spans="1:11" s="21" customFormat="1" ht="18.5" x14ac:dyDescent="0.45">
      <c r="A20" s="69" t="str">
        <f>IF(F20&lt;&gt;"",(LARGE(A$7:A19,1)+1),"")</f>
        <v/>
      </c>
      <c r="B20" s="137"/>
      <c r="C20" s="135"/>
      <c r="D20" s="58"/>
      <c r="E20" s="47"/>
      <c r="F20" s="152"/>
      <c r="G20" s="47"/>
      <c r="H20" s="156"/>
      <c r="I20" s="31"/>
      <c r="J20" s="20"/>
    </row>
    <row r="21" spans="1:11" s="21" customFormat="1" ht="18.5" x14ac:dyDescent="0.45">
      <c r="A21" s="69">
        <f>IF(F21&lt;&gt;"",(LARGE(A$7:A20,1)+1),"")</f>
        <v>7</v>
      </c>
      <c r="B21" s="137" t="s">
        <v>25</v>
      </c>
      <c r="C21" s="135">
        <v>1</v>
      </c>
      <c r="D21" s="50" t="s">
        <v>11</v>
      </c>
      <c r="E21" s="47">
        <v>0</v>
      </c>
      <c r="F21" s="152">
        <f>E21*C21</f>
        <v>0</v>
      </c>
      <c r="G21" s="47"/>
      <c r="H21" s="152">
        <f>IF(D21=0," ",(G21)*(Details!$C$4+Details!$C$8))</f>
        <v>0</v>
      </c>
      <c r="I21" s="31"/>
      <c r="J21" s="20"/>
    </row>
    <row r="22" spans="1:11" s="21" customFormat="1" ht="18.5" x14ac:dyDescent="0.45">
      <c r="A22" s="69" t="str">
        <f>IF(F22&lt;&gt;"",(LARGE(A$7:A21,1)+1),"")</f>
        <v/>
      </c>
      <c r="B22" s="137"/>
      <c r="C22" s="135"/>
      <c r="D22" s="58"/>
      <c r="E22" s="47"/>
      <c r="F22" s="152"/>
      <c r="G22" s="47"/>
      <c r="H22" s="156"/>
      <c r="I22" s="31"/>
      <c r="J22" s="20"/>
    </row>
    <row r="23" spans="1:11" s="21" customFormat="1" ht="18.5" x14ac:dyDescent="0.45">
      <c r="A23" s="69">
        <f>IF(F23&lt;&gt;"",(LARGE(A$7:A22,1)+1),"")</f>
        <v>8</v>
      </c>
      <c r="B23" s="137" t="s">
        <v>26</v>
      </c>
      <c r="C23" s="135">
        <v>1</v>
      </c>
      <c r="D23" s="50" t="s">
        <v>11</v>
      </c>
      <c r="E23" s="47">
        <v>0</v>
      </c>
      <c r="F23" s="152">
        <f>E23*C23</f>
        <v>0</v>
      </c>
      <c r="G23" s="47"/>
      <c r="H23" s="152">
        <f>IF(D23=0," ",(G23)*(Details!$C$4+Details!$C$8))</f>
        <v>0</v>
      </c>
      <c r="I23" s="31"/>
      <c r="J23" s="20"/>
    </row>
    <row r="24" spans="1:11" s="21" customFormat="1" ht="18.5" x14ac:dyDescent="0.45">
      <c r="A24" s="69" t="str">
        <f>IF(F24&lt;&gt;"",(LARGE(A$7:A23,1)+1),"")</f>
        <v/>
      </c>
      <c r="B24" s="137"/>
      <c r="C24" s="135"/>
      <c r="D24" s="58"/>
      <c r="E24" s="47"/>
      <c r="F24" s="152"/>
      <c r="G24" s="47"/>
      <c r="H24" s="156"/>
      <c r="I24" s="31"/>
      <c r="J24" s="20"/>
    </row>
    <row r="25" spans="1:11" s="21" customFormat="1" ht="18.5" x14ac:dyDescent="0.45">
      <c r="A25" s="69">
        <f>IF(F25&lt;&gt;"",(LARGE(A$7:A24,1)+1),"")</f>
        <v>9</v>
      </c>
      <c r="B25" s="137" t="s">
        <v>46</v>
      </c>
      <c r="C25" s="135">
        <v>1</v>
      </c>
      <c r="D25" s="50" t="s">
        <v>11</v>
      </c>
      <c r="E25" s="47">
        <v>0</v>
      </c>
      <c r="F25" s="152">
        <f>E25*C25</f>
        <v>0</v>
      </c>
      <c r="G25" s="47"/>
      <c r="H25" s="152">
        <f>IF(D25=0," ",(G25)*(Details!$C$4+Details!$C$8))</f>
        <v>0</v>
      </c>
      <c r="I25" s="31"/>
      <c r="J25" s="20"/>
    </row>
    <row r="26" spans="1:11" s="21" customFormat="1" ht="18.5" x14ac:dyDescent="0.45">
      <c r="A26" s="69" t="str">
        <f>IF(F26&lt;&gt;"",(LARGE(A$7:A25,1)+1),"")</f>
        <v/>
      </c>
      <c r="B26" s="137"/>
      <c r="C26" s="135"/>
      <c r="D26" s="50"/>
      <c r="E26" s="47"/>
      <c r="F26" s="152"/>
      <c r="G26" s="47"/>
      <c r="H26" s="156"/>
      <c r="I26" s="31"/>
      <c r="J26" s="20"/>
    </row>
    <row r="27" spans="1:11" s="21" customFormat="1" ht="18.5" x14ac:dyDescent="0.45">
      <c r="A27" s="69">
        <f>IF(F27&lt;&gt;"",(LARGE(A$7:A26,1)+1),"")</f>
        <v>10</v>
      </c>
      <c r="B27" s="137" t="s">
        <v>31</v>
      </c>
      <c r="C27" s="135">
        <v>1</v>
      </c>
      <c r="D27" s="50" t="s">
        <v>11</v>
      </c>
      <c r="E27" s="47">
        <v>0</v>
      </c>
      <c r="F27" s="152">
        <f>E27*C27</f>
        <v>0</v>
      </c>
      <c r="G27" s="47"/>
      <c r="H27" s="152">
        <f>IF(D27=0," ",(G27)*(Details!$C$4+Details!$C$8))</f>
        <v>0</v>
      </c>
      <c r="I27" s="31"/>
      <c r="J27" s="20"/>
    </row>
    <row r="28" spans="1:11" s="21" customFormat="1" ht="18.5" x14ac:dyDescent="0.45">
      <c r="A28" s="69" t="str">
        <f>IF(F28&lt;&gt;"",(LARGE(A$7:A27,1)+1),"")</f>
        <v/>
      </c>
      <c r="B28" s="137"/>
      <c r="C28" s="135"/>
      <c r="D28" s="50"/>
      <c r="E28" s="47"/>
      <c r="F28" s="152"/>
      <c r="G28" s="47"/>
      <c r="H28" s="156"/>
      <c r="I28" s="31"/>
      <c r="J28" s="20"/>
    </row>
    <row r="29" spans="1:11" s="21" customFormat="1" ht="18.5" x14ac:dyDescent="0.45">
      <c r="A29" s="69">
        <f>IF(F29&lt;&gt;"",(LARGE(A$7:A28,1)+1),"")</f>
        <v>11</v>
      </c>
      <c r="B29" s="137" t="s">
        <v>32</v>
      </c>
      <c r="C29" s="135">
        <v>1</v>
      </c>
      <c r="D29" s="50" t="s">
        <v>11</v>
      </c>
      <c r="E29" s="47">
        <v>0</v>
      </c>
      <c r="F29" s="152">
        <f>E29*C29</f>
        <v>0</v>
      </c>
      <c r="G29" s="47"/>
      <c r="H29" s="152">
        <f>IF(D29=0," ",(G29)*(Details!$C$4+Details!$C$8))</f>
        <v>0</v>
      </c>
      <c r="I29" s="31"/>
      <c r="J29" s="20"/>
    </row>
    <row r="30" spans="1:11" s="21" customFormat="1" ht="18.5" x14ac:dyDescent="0.45">
      <c r="A30" s="69" t="str">
        <f>IF(F30&lt;&gt;"",(LARGE(A$7:A29,1)+1),"")</f>
        <v/>
      </c>
      <c r="B30" s="137"/>
      <c r="C30" s="135"/>
      <c r="D30" s="58"/>
      <c r="E30" s="47"/>
      <c r="F30" s="152"/>
      <c r="G30" s="47"/>
      <c r="H30" s="156"/>
      <c r="I30" s="31"/>
      <c r="J30" s="20"/>
    </row>
    <row r="31" spans="1:11" s="21" customFormat="1" ht="18.5" x14ac:dyDescent="0.45">
      <c r="A31" s="69">
        <f>IF(F31&lt;&gt;"",(LARGE(A$7:A30,1)+1),"")</f>
        <v>12</v>
      </c>
      <c r="B31" s="137" t="s">
        <v>109</v>
      </c>
      <c r="C31" s="135">
        <v>1</v>
      </c>
      <c r="D31" s="50" t="s">
        <v>11</v>
      </c>
      <c r="E31" s="47">
        <v>0</v>
      </c>
      <c r="F31" s="152">
        <f>E31*C31</f>
        <v>0</v>
      </c>
      <c r="G31" s="47"/>
      <c r="H31" s="152">
        <f>IF(D31=0," ",(G31)*(Details!$C$4+Details!$C$8))</f>
        <v>0</v>
      </c>
      <c r="I31" s="31"/>
      <c r="J31" s="20"/>
    </row>
    <row r="32" spans="1:11" s="21" customFormat="1" ht="18.5" x14ac:dyDescent="0.45">
      <c r="A32" s="69"/>
      <c r="B32" s="137"/>
      <c r="C32" s="135"/>
      <c r="D32" s="50"/>
      <c r="E32" s="47"/>
      <c r="F32" s="152"/>
      <c r="G32" s="47"/>
      <c r="H32" s="152" t="str">
        <f>IF(D32=0," ",(G32)*(Details!$C$4+Details!$C$6))</f>
        <v xml:space="preserve"> </v>
      </c>
      <c r="I32" s="31"/>
      <c r="J32" s="20"/>
    </row>
    <row r="33" spans="1:10" s="21" customFormat="1" ht="18.5" x14ac:dyDescent="0.45">
      <c r="A33" s="69">
        <f>IF(F33&lt;&gt;"",(LARGE(A$7:A32,1)+1),"")</f>
        <v>13</v>
      </c>
      <c r="B33" s="137" t="s">
        <v>148</v>
      </c>
      <c r="C33" s="135">
        <v>1</v>
      </c>
      <c r="D33" s="50" t="s">
        <v>11</v>
      </c>
      <c r="E33" s="47">
        <v>0</v>
      </c>
      <c r="F33" s="152">
        <f>E33*C33</f>
        <v>0</v>
      </c>
      <c r="G33" s="47"/>
      <c r="H33" s="152">
        <f>IF(D33=0," ",(G33)*(Details!$C$4+Details!$C$8))</f>
        <v>0</v>
      </c>
      <c r="I33" s="31"/>
      <c r="J33" s="20"/>
    </row>
    <row r="34" spans="1:10" s="21" customFormat="1" ht="18.5" x14ac:dyDescent="0.45">
      <c r="A34" s="69" t="str">
        <f>IF(F34&lt;&gt;"",(LARGE(A$7:A33,1)+1),"")</f>
        <v/>
      </c>
      <c r="B34" s="137"/>
      <c r="C34" s="135"/>
      <c r="D34" s="50"/>
      <c r="E34" s="47"/>
      <c r="F34" s="152"/>
      <c r="G34" s="47"/>
      <c r="H34" s="152" t="str">
        <f>IF(D34=0," ",(G34)*(Details!$C$4+Details!$C$6))</f>
        <v xml:space="preserve"> </v>
      </c>
      <c r="I34" s="31"/>
      <c r="J34" s="20"/>
    </row>
    <row r="35" spans="1:10" s="21" customFormat="1" ht="18.5" x14ac:dyDescent="0.45">
      <c r="A35" s="69" t="str">
        <f>IF(F35&lt;&gt;"",(LARGE(A$7:A34,1)+1),"")</f>
        <v/>
      </c>
      <c r="B35" s="137"/>
      <c r="C35" s="135"/>
      <c r="D35" s="58"/>
      <c r="E35" s="47"/>
      <c r="F35" s="152"/>
      <c r="G35" s="47"/>
      <c r="H35" s="152" t="str">
        <f>IF(D35=0," ",(G35)*(Details!$C$4+Details!$C$6))</f>
        <v xml:space="preserve"> </v>
      </c>
      <c r="I35" s="74"/>
      <c r="J35" s="20"/>
    </row>
    <row r="36" spans="1:10" s="21" customFormat="1" ht="18.5" x14ac:dyDescent="0.45">
      <c r="A36" s="69" t="str">
        <f>IF(F36&lt;&gt;"",(LARGE(A$7:A35,1)+1),"")</f>
        <v/>
      </c>
      <c r="B36" s="137"/>
      <c r="C36" s="135"/>
      <c r="D36" s="58"/>
      <c r="E36" s="47"/>
      <c r="F36" s="152"/>
      <c r="G36" s="47"/>
      <c r="H36" s="152" t="str">
        <f>IF(D36=0," ",(G36)*(Details!$C$4+Details!$C$6))</f>
        <v xml:space="preserve"> </v>
      </c>
      <c r="I36" s="31"/>
      <c r="J36" s="20"/>
    </row>
    <row r="37" spans="1:10" s="21" customFormat="1" ht="18.5" x14ac:dyDescent="0.45">
      <c r="A37" s="69" t="str">
        <f>IF(F37&lt;&gt;"",(LARGE(A$7:A36,1)+1),"")</f>
        <v/>
      </c>
      <c r="B37" s="137"/>
      <c r="C37" s="135"/>
      <c r="D37" s="58"/>
      <c r="E37" s="47"/>
      <c r="F37" s="152"/>
      <c r="G37" s="47"/>
      <c r="H37" s="152" t="str">
        <f>IF(D37=0," ",(G37)*(Details!$C$4+Details!$C$6))</f>
        <v xml:space="preserve"> </v>
      </c>
      <c r="I37" s="74"/>
      <c r="J37" s="20"/>
    </row>
    <row r="38" spans="1:10" s="21" customFormat="1" ht="18.5" x14ac:dyDescent="0.45">
      <c r="A38" s="69" t="str">
        <f>IF(F38&lt;&gt;"",(LARGE(A$7:A37,1)+1),"")</f>
        <v/>
      </c>
      <c r="B38" s="137"/>
      <c r="C38" s="135"/>
      <c r="D38" s="58"/>
      <c r="E38" s="47"/>
      <c r="F38" s="152"/>
      <c r="G38" s="47"/>
      <c r="H38" s="152" t="str">
        <f>IF(D38=0," ",(G38)*(Details!$C$4+Details!$C$6))</f>
        <v xml:space="preserve"> </v>
      </c>
      <c r="I38" s="31"/>
      <c r="J38" s="20"/>
    </row>
    <row r="39" spans="1:10" s="21" customFormat="1" ht="18.5" x14ac:dyDescent="0.45">
      <c r="A39" s="69" t="str">
        <f>IF(F39&lt;&gt;"",(LARGE(A$7:A38,1)+1),"")</f>
        <v/>
      </c>
      <c r="B39" s="137"/>
      <c r="C39" s="135"/>
      <c r="D39" s="58"/>
      <c r="E39" s="146"/>
      <c r="F39" s="152"/>
      <c r="G39" s="47"/>
      <c r="H39" s="152" t="str">
        <f>IF(D39=0," ",(G39)*(Details!$C$4+Details!$C$6))</f>
        <v xml:space="preserve"> </v>
      </c>
      <c r="I39" s="75"/>
      <c r="J39" s="20"/>
    </row>
    <row r="40" spans="1:10" s="21" customFormat="1" ht="18.5" x14ac:dyDescent="0.45">
      <c r="A40" s="69" t="str">
        <f>IF(F40&lt;&gt;"",(LARGE(A$7:A39,1)+1),"")</f>
        <v/>
      </c>
      <c r="B40" s="139"/>
      <c r="C40" s="135"/>
      <c r="D40" s="50"/>
      <c r="E40" s="47"/>
      <c r="F40" s="152"/>
      <c r="G40" s="47"/>
      <c r="H40" s="152" t="str">
        <f>IF(D40=0," ",(G40)*(Details!$C$4+Details!$C$6))</f>
        <v xml:space="preserve"> </v>
      </c>
      <c r="I40" s="31"/>
      <c r="J40" s="20"/>
    </row>
    <row r="41" spans="1:10" s="21" customFormat="1" ht="18.5" x14ac:dyDescent="0.45">
      <c r="A41" s="69" t="str">
        <f>IF(F41&lt;&gt;"",(LARGE(A$7:A40,1)+1),"")</f>
        <v/>
      </c>
      <c r="B41" s="137"/>
      <c r="C41" s="50"/>
      <c r="D41" s="50"/>
      <c r="E41" s="47"/>
      <c r="F41" s="152"/>
      <c r="G41" s="47"/>
      <c r="H41" s="152" t="str">
        <f>IF(D41=0," ",(G41)*(Details!$C$4+Details!$C$6))</f>
        <v xml:space="preserve"> </v>
      </c>
      <c r="I41" s="31"/>
      <c r="J41" s="20"/>
    </row>
    <row r="42" spans="1:10" s="21" customFormat="1" ht="18.5" x14ac:dyDescent="0.45">
      <c r="A42" s="69" t="str">
        <f>IF(F42&lt;&gt;"",(LARGE(A$7:A41,1)+1),"")</f>
        <v/>
      </c>
      <c r="B42" s="137"/>
      <c r="C42" s="135"/>
      <c r="D42" s="58"/>
      <c r="E42" s="47"/>
      <c r="F42" s="152"/>
      <c r="G42" s="47"/>
      <c r="H42" s="152" t="str">
        <f>IF(D42=0," ",(G42)*(Details!$C$4+Details!$C$6))</f>
        <v xml:space="preserve"> </v>
      </c>
      <c r="I42" s="31"/>
      <c r="J42" s="20"/>
    </row>
    <row r="43" spans="1:10" s="21" customFormat="1" ht="18.5" x14ac:dyDescent="0.45">
      <c r="A43" s="69" t="str">
        <f>IF(F43&lt;&gt;"",(LARGE(A$7:A42,1)+1),"")</f>
        <v/>
      </c>
      <c r="B43" s="137"/>
      <c r="C43" s="135"/>
      <c r="D43" s="58"/>
      <c r="E43" s="47"/>
      <c r="F43" s="152"/>
      <c r="G43" s="47"/>
      <c r="H43" s="152" t="str">
        <f>IF(D43=0," ",(G43)*(Details!$C$4+Details!$C$6))</f>
        <v xml:space="preserve"> </v>
      </c>
      <c r="I43" s="31"/>
      <c r="J43" s="20"/>
    </row>
    <row r="44" spans="1:10" s="21" customFormat="1" ht="18.5" x14ac:dyDescent="0.45">
      <c r="A44" s="69" t="str">
        <f>IF(F44&lt;&gt;"",(LARGE(A$7:A43,1)+1),"")</f>
        <v/>
      </c>
      <c r="B44" s="137"/>
      <c r="C44" s="135"/>
      <c r="D44" s="58"/>
      <c r="E44" s="47"/>
      <c r="F44" s="152"/>
      <c r="G44" s="47"/>
      <c r="H44" s="152" t="str">
        <f>IF(D44=0," ",(G44)*(Details!$C$4+Details!$C$6))</f>
        <v xml:space="preserve"> </v>
      </c>
      <c r="I44" s="31"/>
      <c r="J44" s="20"/>
    </row>
    <row r="45" spans="1:10" s="21" customFormat="1" ht="18.5" x14ac:dyDescent="0.45">
      <c r="A45" s="69" t="str">
        <f>IF(F45&lt;&gt;"",(LARGE(A$7:A44,1)+1),"")</f>
        <v/>
      </c>
      <c r="B45" s="137"/>
      <c r="C45" s="135"/>
      <c r="D45" s="58"/>
      <c r="E45" s="47"/>
      <c r="F45" s="152"/>
      <c r="G45" s="47"/>
      <c r="H45" s="152" t="str">
        <f>IF(D45=0," ",(G45)*(Details!$C$4+Details!$C$6))</f>
        <v xml:space="preserve"> </v>
      </c>
      <c r="I45" s="31"/>
      <c r="J45" s="20"/>
    </row>
    <row r="46" spans="1:10" s="21" customFormat="1" ht="18.5" x14ac:dyDescent="0.45">
      <c r="A46" s="69" t="str">
        <f>IF(F46&lt;&gt;"",(LARGE(A$7:A45,1)+1),"")</f>
        <v/>
      </c>
      <c r="B46" s="137"/>
      <c r="C46" s="135"/>
      <c r="D46" s="58"/>
      <c r="E46" s="47"/>
      <c r="F46" s="152"/>
      <c r="G46" s="47"/>
      <c r="H46" s="152" t="str">
        <f>IF(D46=0," ",(G46)*(Details!$C$4+Details!$C$6))</f>
        <v xml:space="preserve"> </v>
      </c>
      <c r="I46" s="31"/>
      <c r="J46" s="20"/>
    </row>
    <row r="47" spans="1:10" s="21" customFormat="1" ht="18.5" x14ac:dyDescent="0.45">
      <c r="A47" s="69" t="str">
        <f>IF(F47&lt;&gt;"",(LARGE(A$7:A46,1)+1),"")</f>
        <v/>
      </c>
      <c r="B47" s="137"/>
      <c r="C47" s="135"/>
      <c r="D47" s="58"/>
      <c r="E47" s="47"/>
      <c r="F47" s="152"/>
      <c r="G47" s="47"/>
      <c r="H47" s="152" t="str">
        <f>IF(D47=0," ",(G47)*(Details!$C$4+Details!$C$6))</f>
        <v xml:space="preserve"> </v>
      </c>
      <c r="I47" s="31"/>
      <c r="J47" s="20"/>
    </row>
    <row r="48" spans="1:10" s="21" customFormat="1" ht="18.5" x14ac:dyDescent="0.45">
      <c r="A48" s="69" t="str">
        <f>IF(F48&lt;&gt;"",(LARGE(A$7:A47,1)+1),"")</f>
        <v/>
      </c>
      <c r="B48" s="137"/>
      <c r="C48" s="135"/>
      <c r="D48" s="58"/>
      <c r="E48" s="47"/>
      <c r="F48" s="152"/>
      <c r="G48" s="47"/>
      <c r="H48" s="152" t="str">
        <f>IF(D48=0," ",(G48)*(Details!$C$4+Details!$C$6))</f>
        <v xml:space="preserve"> </v>
      </c>
      <c r="I48" s="31"/>
      <c r="J48" s="20"/>
    </row>
    <row r="49" spans="1:10" s="21" customFormat="1" ht="18.5" x14ac:dyDescent="0.45">
      <c r="A49" s="69"/>
      <c r="B49" s="137"/>
      <c r="C49" s="135"/>
      <c r="D49" s="58"/>
      <c r="E49" s="47"/>
      <c r="F49" s="152"/>
      <c r="G49" s="47"/>
      <c r="H49" s="152"/>
      <c r="I49" s="31"/>
      <c r="J49" s="20"/>
    </row>
    <row r="50" spans="1:10" s="21" customFormat="1" ht="18.5" x14ac:dyDescent="0.45">
      <c r="A50" s="69"/>
      <c r="B50" s="137"/>
      <c r="C50" s="135"/>
      <c r="D50" s="58"/>
      <c r="E50" s="47"/>
      <c r="F50" s="152"/>
      <c r="G50" s="47"/>
      <c r="H50" s="152"/>
      <c r="I50" s="31"/>
      <c r="J50" s="20"/>
    </row>
    <row r="51" spans="1:10" s="21" customFormat="1" ht="18.5" x14ac:dyDescent="0.45">
      <c r="A51" s="69" t="str">
        <f>IF(F51&lt;&gt;"",(LARGE(A$7:A50,1)+1),"")</f>
        <v/>
      </c>
      <c r="B51" s="137"/>
      <c r="C51" s="135"/>
      <c r="D51" s="58"/>
      <c r="E51" s="47"/>
      <c r="F51" s="152"/>
      <c r="G51" s="47"/>
      <c r="H51" s="152" t="str">
        <f>IF(D51=0," ",(G51)*(Details!$C$4+Details!$C$6))</f>
        <v xml:space="preserve"> </v>
      </c>
      <c r="I51" s="31"/>
      <c r="J51" s="20"/>
    </row>
    <row r="52" spans="1:10" s="21" customFormat="1" ht="18.5" x14ac:dyDescent="0.45">
      <c r="A52" s="69" t="str">
        <f>IF(F52&lt;&gt;"",(LARGE(A$7:A51,1)+1),"")</f>
        <v/>
      </c>
      <c r="B52" s="137"/>
      <c r="C52" s="135"/>
      <c r="D52" s="58"/>
      <c r="E52" s="47"/>
      <c r="F52" s="152"/>
      <c r="G52" s="47"/>
      <c r="H52" s="152" t="str">
        <f>IF(D52=0," ",(G52)*(Details!$C$4+Details!$C$6))</f>
        <v xml:space="preserve"> </v>
      </c>
      <c r="I52" s="31"/>
      <c r="J52" s="20"/>
    </row>
    <row r="53" spans="1:10" s="21" customFormat="1" ht="18.5" x14ac:dyDescent="0.45">
      <c r="A53" s="69" t="str">
        <f>IF(F53&lt;&gt;"",(LARGE(A$7:A52,1)+1),"")</f>
        <v/>
      </c>
      <c r="B53" s="137"/>
      <c r="C53" s="135"/>
      <c r="D53" s="58"/>
      <c r="E53" s="47"/>
      <c r="F53" s="152"/>
      <c r="G53" s="47"/>
      <c r="H53" s="152" t="str">
        <f>IF(D53=0," ",(G53)*(Details!$C$4+Details!$C$6))</f>
        <v xml:space="preserve"> </v>
      </c>
      <c r="I53" s="31"/>
      <c r="J53" s="20"/>
    </row>
    <row r="54" spans="1:10" s="21" customFormat="1" ht="18.5" x14ac:dyDescent="0.45">
      <c r="A54" s="69" t="str">
        <f>IF(F54&lt;&gt;"",(LARGE(A$7:A53,1)+1),"")</f>
        <v/>
      </c>
      <c r="B54" s="140"/>
      <c r="C54" s="135"/>
      <c r="D54" s="58"/>
      <c r="E54" s="47"/>
      <c r="F54" s="152"/>
      <c r="G54" s="47"/>
      <c r="H54" s="152" t="str">
        <f>IF(D54=0," ",(G54)*(Details!$C$4+Details!$C$6))</f>
        <v xml:space="preserve"> </v>
      </c>
      <c r="I54" s="31"/>
      <c r="J54" s="20"/>
    </row>
    <row r="55" spans="1:10" s="21" customFormat="1" ht="18.5" x14ac:dyDescent="0.45">
      <c r="A55" s="69" t="str">
        <f>IF(F55&lt;&gt;"",(LARGE(A$7:A54,1)+1),"")</f>
        <v/>
      </c>
      <c r="B55" s="137"/>
      <c r="C55" s="135"/>
      <c r="D55" s="58"/>
      <c r="E55" s="47"/>
      <c r="F55" s="152"/>
      <c r="G55" s="47"/>
      <c r="H55" s="152" t="str">
        <f>IF(D55=0," ",(G55)*(Details!$C$4+Details!$C$6))</f>
        <v xml:space="preserve"> </v>
      </c>
      <c r="I55" s="31"/>
      <c r="J55" s="20"/>
    </row>
    <row r="56" spans="1:10" s="21" customFormat="1" ht="18.5" x14ac:dyDescent="0.45">
      <c r="A56" s="69" t="str">
        <f>IF(F56&lt;&gt;"",(LARGE(A$7:A55,1)+1),"")</f>
        <v/>
      </c>
      <c r="B56" s="137"/>
      <c r="C56" s="135"/>
      <c r="D56" s="58"/>
      <c r="E56" s="47"/>
      <c r="F56" s="152"/>
      <c r="G56" s="47"/>
      <c r="H56" s="152" t="str">
        <f>IF(D56=0," ",(G56)*(Details!$C$4+Details!$C$6))</f>
        <v xml:space="preserve"> </v>
      </c>
      <c r="I56" s="31"/>
      <c r="J56" s="20"/>
    </row>
    <row r="57" spans="1:10" s="21" customFormat="1" ht="18.5" x14ac:dyDescent="0.45">
      <c r="A57" s="69" t="str">
        <f>IF(F57&lt;&gt;"",(LARGE(A$7:A56,1)+1),"")</f>
        <v/>
      </c>
      <c r="B57" s="137"/>
      <c r="C57" s="135"/>
      <c r="D57" s="58"/>
      <c r="E57" s="47"/>
      <c r="F57" s="152"/>
      <c r="G57" s="47"/>
      <c r="H57" s="152" t="str">
        <f>IF(D57=0," ",(G57)*(Details!$C$4+Details!$C$6))</f>
        <v xml:space="preserve"> </v>
      </c>
      <c r="I57" s="31"/>
      <c r="J57" s="20"/>
    </row>
    <row r="58" spans="1:10" s="21" customFormat="1" ht="18.5" x14ac:dyDescent="0.45">
      <c r="A58" s="69" t="str">
        <f>IF(F58&lt;&gt;"",(LARGE(A$7:A57,1)+1),"")</f>
        <v/>
      </c>
      <c r="B58" s="137"/>
      <c r="C58" s="135"/>
      <c r="D58" s="58"/>
      <c r="E58" s="47"/>
      <c r="F58" s="152"/>
      <c r="G58" s="47"/>
      <c r="H58" s="152" t="str">
        <f>IF(D58=0," ",(G58)*(Details!$C$4+Details!$C$6))</f>
        <v xml:space="preserve"> </v>
      </c>
      <c r="I58" s="31"/>
      <c r="J58" s="20"/>
    </row>
    <row r="59" spans="1:10" s="21" customFormat="1" ht="18.5" x14ac:dyDescent="0.45">
      <c r="A59" s="69" t="str">
        <f>IF(F59&lt;&gt;"",(LARGE(A$7:A58,1)+1),"")</f>
        <v/>
      </c>
      <c r="B59" s="137"/>
      <c r="C59" s="135"/>
      <c r="D59" s="58"/>
      <c r="E59" s="47"/>
      <c r="F59" s="152"/>
      <c r="G59" s="47"/>
      <c r="H59" s="152" t="str">
        <f>IF(D59=0," ",(G59)*(Details!$C$4+Details!$C$6))</f>
        <v xml:space="preserve"> </v>
      </c>
      <c r="I59" s="31"/>
      <c r="J59" s="20"/>
    </row>
    <row r="60" spans="1:10" s="21" customFormat="1" ht="18.5" x14ac:dyDescent="0.45">
      <c r="A60" s="69" t="str">
        <f>IF(F60&lt;&gt;"",(LARGE(A$7:A59,1)+1),"")</f>
        <v/>
      </c>
      <c r="B60" s="137"/>
      <c r="C60" s="135"/>
      <c r="D60" s="58"/>
      <c r="E60" s="47"/>
      <c r="F60" s="152"/>
      <c r="G60" s="47"/>
      <c r="H60" s="152" t="str">
        <f>IF(D60=0," ",(G60)*(Details!$C$4+Details!$C$6))</f>
        <v xml:space="preserve"> </v>
      </c>
      <c r="I60" s="31"/>
      <c r="J60" s="20"/>
    </row>
    <row r="61" spans="1:10" s="21" customFormat="1" ht="18.5" x14ac:dyDescent="0.45">
      <c r="A61" s="69" t="str">
        <f>IF(F61&lt;&gt;"",(LARGE(A$7:A60,1)+1),"")</f>
        <v/>
      </c>
      <c r="B61" s="137"/>
      <c r="C61" s="135"/>
      <c r="D61" s="58"/>
      <c r="E61" s="47"/>
      <c r="F61" s="152"/>
      <c r="G61" s="47"/>
      <c r="H61" s="152" t="str">
        <f>IF(D61=0," ",(G61)*(Details!$C$4+Details!$C$6))</f>
        <v xml:space="preserve"> </v>
      </c>
      <c r="I61" s="31"/>
      <c r="J61" s="20"/>
    </row>
    <row r="62" spans="1:10" s="21" customFormat="1" ht="18.5" x14ac:dyDescent="0.45">
      <c r="A62" s="69" t="str">
        <f>IF(F62&lt;&gt;"",(LARGE(A$7:A61,1)+1),"")</f>
        <v/>
      </c>
      <c r="B62" s="137"/>
      <c r="C62" s="135"/>
      <c r="D62" s="58"/>
      <c r="E62" s="47"/>
      <c r="F62" s="152"/>
      <c r="G62" s="47"/>
      <c r="H62" s="152" t="str">
        <f>IF(D62=0," ",(G62)*(Details!$C$4+Details!$C$6))</f>
        <v xml:space="preserve"> </v>
      </c>
      <c r="I62" s="31"/>
      <c r="J62" s="20"/>
    </row>
    <row r="63" spans="1:10" s="21" customFormat="1" ht="18.5" x14ac:dyDescent="0.45">
      <c r="A63" s="69" t="str">
        <f>IF(F63&lt;&gt;"",(LARGE(A$7:A62,1)+1),"")</f>
        <v/>
      </c>
      <c r="B63" s="137"/>
      <c r="C63" s="135"/>
      <c r="D63" s="58"/>
      <c r="E63" s="47"/>
      <c r="F63" s="152"/>
      <c r="G63" s="47"/>
      <c r="H63" s="152" t="str">
        <f>IF(D63=0," ",(G63)*(Details!$C$4+Details!$C$6))</f>
        <v xml:space="preserve"> </v>
      </c>
      <c r="I63" s="31"/>
      <c r="J63" s="20"/>
    </row>
    <row r="64" spans="1:10" s="21" customFormat="1" ht="18.5" x14ac:dyDescent="0.45">
      <c r="A64" s="69" t="str">
        <f>IF(F64&lt;&gt;"",(LARGE(A$7:A63,1)+1),"")</f>
        <v/>
      </c>
      <c r="B64" s="137"/>
      <c r="C64" s="135"/>
      <c r="D64" s="58"/>
      <c r="E64" s="47"/>
      <c r="F64" s="152"/>
      <c r="G64" s="47"/>
      <c r="H64" s="152" t="str">
        <f>IF(D64=0," ",(G64)*(Details!$C$4))</f>
        <v xml:space="preserve"> </v>
      </c>
      <c r="I64" s="31"/>
      <c r="J64" s="20"/>
    </row>
    <row r="65" spans="1:12" s="21" customFormat="1" ht="19" thickBot="1" x14ac:dyDescent="0.5">
      <c r="A65" s="69" t="str">
        <f>IF(D65=0," ",(LARGE(A$9:A64,1)+1))</f>
        <v xml:space="preserve"> </v>
      </c>
      <c r="B65" s="141"/>
      <c r="C65" s="51"/>
      <c r="D65" s="58"/>
      <c r="E65" s="60" t="s">
        <v>64</v>
      </c>
      <c r="F65" s="153">
        <f>SUM(F1:F64)</f>
        <v>0</v>
      </c>
      <c r="G65" s="47"/>
      <c r="H65" s="152"/>
      <c r="I65" s="31"/>
      <c r="J65" s="20"/>
    </row>
    <row r="66" spans="1:12" s="21" customFormat="1" ht="19.5" thickTop="1" thickBot="1" x14ac:dyDescent="0.5">
      <c r="A66" s="49"/>
      <c r="B66" s="143"/>
      <c r="C66" s="144"/>
      <c r="D66" s="61"/>
      <c r="E66" s="63"/>
      <c r="F66" s="154"/>
      <c r="G66" s="63"/>
      <c r="H66" s="65"/>
      <c r="I66" s="31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1"/>
      <c r="J67" s="31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1"/>
      <c r="J68" s="31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1"/>
      <c r="J69" s="31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1"/>
      <c r="J70" s="31"/>
      <c r="L70" s="54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1"/>
      <c r="J71" s="31"/>
      <c r="L71" s="54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tabSelected="1" workbookViewId="0">
      <selection activeCell="H8" sqref="H8"/>
    </sheetView>
  </sheetViews>
  <sheetFormatPr defaultColWidth="9.08984375" defaultRowHeight="14.5" x14ac:dyDescent="0.35"/>
  <cols>
    <col min="1" max="1" width="9.08984375" style="197"/>
    <col min="2" max="2" width="45.6328125" style="197" customWidth="1"/>
    <col min="3" max="3" width="19.36328125" style="197" customWidth="1"/>
    <col min="4" max="4" width="13.36328125" style="197" customWidth="1"/>
    <col min="5" max="5" width="11.453125" style="197" customWidth="1"/>
    <col min="6" max="7" width="9.08984375" style="197"/>
    <col min="8" max="9" width="9.08984375" style="237"/>
    <col min="10" max="13" width="19.08984375" style="237" customWidth="1"/>
    <col min="14" max="18" width="9.08984375" style="237"/>
    <col min="19" max="16384" width="9.08984375" style="197"/>
  </cols>
  <sheetData>
    <row r="1" spans="2:16" ht="15" thickBot="1" x14ac:dyDescent="0.4"/>
    <row r="2" spans="2:16" ht="21.5" thickBot="1" x14ac:dyDescent="0.5">
      <c r="B2" s="198" t="s">
        <v>47</v>
      </c>
      <c r="C2" s="199"/>
      <c r="D2" s="199"/>
      <c r="E2" s="199"/>
      <c r="F2" s="200"/>
      <c r="I2" s="246"/>
      <c r="J2" s="247" t="s">
        <v>126</v>
      </c>
      <c r="K2" s="247">
        <f>+Summary!D13</f>
        <v>3412.2339999999999</v>
      </c>
      <c r="L2" s="245"/>
      <c r="M2" s="244"/>
      <c r="N2" s="244"/>
      <c r="O2" s="238"/>
      <c r="P2" s="238"/>
    </row>
    <row r="3" spans="2:16" ht="18.5" x14ac:dyDescent="0.45">
      <c r="B3" s="201"/>
      <c r="C3" s="202"/>
      <c r="D3" s="203"/>
      <c r="E3" s="204"/>
      <c r="F3" s="205"/>
      <c r="I3" s="246"/>
      <c r="J3" s="247"/>
      <c r="K3" s="248"/>
      <c r="L3" s="249"/>
      <c r="M3" s="243"/>
      <c r="N3" s="243"/>
      <c r="O3" s="238"/>
      <c r="P3" s="238"/>
    </row>
    <row r="4" spans="2:16" ht="18.5" x14ac:dyDescent="0.45">
      <c r="B4" s="206" t="s">
        <v>127</v>
      </c>
      <c r="C4" s="207">
        <v>0.1</v>
      </c>
      <c r="D4" s="208">
        <f>+C4+1</f>
        <v>1.1000000000000001</v>
      </c>
      <c r="E4" s="209"/>
      <c r="F4" s="210"/>
      <c r="I4" s="246"/>
      <c r="J4" s="247" t="s">
        <v>110</v>
      </c>
      <c r="K4" s="247">
        <f>+(Summary!F9+Summary!G9)*1.1</f>
        <v>3263.8760000000002</v>
      </c>
      <c r="L4" s="249"/>
      <c r="M4" s="243"/>
      <c r="N4" s="243"/>
      <c r="O4" s="238"/>
      <c r="P4" s="238"/>
    </row>
    <row r="5" spans="2:16" ht="15.5" x14ac:dyDescent="0.35">
      <c r="B5" s="211"/>
      <c r="C5" s="212"/>
      <c r="D5" s="213"/>
      <c r="E5" s="214"/>
      <c r="F5" s="205"/>
      <c r="I5" s="242"/>
      <c r="J5" s="250"/>
      <c r="K5" s="250"/>
      <c r="L5" s="251"/>
      <c r="M5" s="252">
        <f>CEILING((K4/K27),4)</f>
        <v>4</v>
      </c>
      <c r="N5" s="253" t="s">
        <v>86</v>
      </c>
      <c r="O5" s="254"/>
      <c r="P5" s="239"/>
    </row>
    <row r="6" spans="2:16" ht="15.5" x14ac:dyDescent="0.35">
      <c r="B6" s="206" t="s">
        <v>128</v>
      </c>
      <c r="C6" s="207">
        <v>0.1</v>
      </c>
      <c r="D6" s="208">
        <f>+C6+1</f>
        <v>1.1000000000000001</v>
      </c>
      <c r="E6" s="209"/>
      <c r="F6" s="210"/>
      <c r="I6" s="242"/>
      <c r="J6" s="253"/>
      <c r="K6" s="253"/>
      <c r="L6" s="251"/>
      <c r="M6" s="253"/>
      <c r="N6" s="253"/>
      <c r="O6" s="254"/>
      <c r="P6" s="239"/>
    </row>
    <row r="7" spans="2:16" ht="15.5" x14ac:dyDescent="0.35">
      <c r="B7" s="211"/>
      <c r="C7" s="212"/>
      <c r="D7" s="213"/>
      <c r="E7" s="216"/>
      <c r="F7" s="205"/>
      <c r="I7" s="242"/>
      <c r="J7" s="253" t="s">
        <v>48</v>
      </c>
      <c r="K7" s="253">
        <v>0</v>
      </c>
      <c r="L7" s="251" t="str">
        <f>IF(AND($K$4&gt;=K7,$K$4&lt;=K8),N7,O7)</f>
        <v>Yes</v>
      </c>
      <c r="M7" s="253">
        <v>5000</v>
      </c>
      <c r="N7" s="253" t="s">
        <v>49</v>
      </c>
      <c r="O7" s="254" t="s">
        <v>59</v>
      </c>
      <c r="P7" s="239"/>
    </row>
    <row r="8" spans="2:16" ht="16" thickBot="1" x14ac:dyDescent="0.4">
      <c r="B8" s="217" t="s">
        <v>92</v>
      </c>
      <c r="C8" s="218">
        <v>0.05</v>
      </c>
      <c r="D8" s="219">
        <f>+C8+1</f>
        <v>1.05</v>
      </c>
      <c r="E8" s="220"/>
      <c r="F8" s="221"/>
      <c r="I8" s="242"/>
      <c r="J8" s="253"/>
      <c r="K8" s="253">
        <v>50000</v>
      </c>
      <c r="L8" s="251"/>
      <c r="M8" s="253"/>
      <c r="N8" s="253"/>
      <c r="O8" s="254"/>
      <c r="P8" s="239"/>
    </row>
    <row r="9" spans="2:16" ht="15.5" x14ac:dyDescent="0.35">
      <c r="I9" s="242"/>
      <c r="J9" s="253" t="s">
        <v>50</v>
      </c>
      <c r="K9" s="253">
        <f>K8</f>
        <v>50000</v>
      </c>
      <c r="L9" s="251" t="str">
        <f>IF(AND($K$4&gt;=K9,$K$4&lt;=K10),N9,O9)</f>
        <v>No</v>
      </c>
      <c r="M9" s="253">
        <v>9000</v>
      </c>
      <c r="N9" s="253" t="s">
        <v>49</v>
      </c>
      <c r="O9" s="254" t="s">
        <v>59</v>
      </c>
      <c r="P9" s="239"/>
    </row>
    <row r="10" spans="2:16" ht="15.5" x14ac:dyDescent="0.35">
      <c r="I10" s="242"/>
      <c r="J10" s="253"/>
      <c r="K10" s="253">
        <v>150000</v>
      </c>
      <c r="L10" s="251"/>
      <c r="M10" s="253"/>
      <c r="N10" s="252"/>
      <c r="O10" s="254"/>
      <c r="P10" s="239"/>
    </row>
    <row r="11" spans="2:16" ht="15.5" x14ac:dyDescent="0.35">
      <c r="I11" s="242"/>
      <c r="J11" s="253" t="s">
        <v>51</v>
      </c>
      <c r="K11" s="253">
        <f>K10</f>
        <v>150000</v>
      </c>
      <c r="L11" s="251" t="str">
        <f>IF(AND($K$4&gt;=K11,$K$4&lt;=K12),N11,O11)</f>
        <v>No</v>
      </c>
      <c r="M11" s="253">
        <v>10000</v>
      </c>
      <c r="N11" s="253" t="s">
        <v>49</v>
      </c>
      <c r="O11" s="254" t="s">
        <v>59</v>
      </c>
      <c r="P11" s="239"/>
    </row>
    <row r="12" spans="2:16" ht="15.5" x14ac:dyDescent="0.35">
      <c r="I12" s="242"/>
      <c r="J12" s="253"/>
      <c r="K12" s="253">
        <v>350000</v>
      </c>
      <c r="L12" s="251"/>
      <c r="M12" s="253"/>
      <c r="N12" s="252"/>
      <c r="O12" s="254"/>
      <c r="P12" s="239"/>
    </row>
    <row r="13" spans="2:16" ht="16" thickBot="1" x14ac:dyDescent="0.4">
      <c r="I13" s="242"/>
      <c r="J13" s="253" t="s">
        <v>52</v>
      </c>
      <c r="K13" s="253">
        <f>K12</f>
        <v>350000</v>
      </c>
      <c r="L13" s="251" t="str">
        <f>IF(AND($K$4&gt;=K13,$K$4&lt;=K14),N13,O13)</f>
        <v>No</v>
      </c>
      <c r="M13" s="253">
        <v>12500</v>
      </c>
      <c r="N13" s="253" t="s">
        <v>49</v>
      </c>
      <c r="O13" s="254" t="s">
        <v>59</v>
      </c>
      <c r="P13" s="239"/>
    </row>
    <row r="14" spans="2:16" ht="16" thickBot="1" x14ac:dyDescent="0.4">
      <c r="B14" s="222" t="s">
        <v>129</v>
      </c>
      <c r="C14" s="223" t="s">
        <v>133</v>
      </c>
      <c r="I14" s="242"/>
      <c r="J14" s="253"/>
      <c r="K14" s="253">
        <v>500000</v>
      </c>
      <c r="L14" s="251"/>
      <c r="M14" s="253"/>
      <c r="N14" s="252"/>
      <c r="O14" s="254"/>
      <c r="P14" s="239"/>
    </row>
    <row r="15" spans="2:16" ht="18.5" x14ac:dyDescent="0.45">
      <c r="B15" s="224" t="s">
        <v>132</v>
      </c>
      <c r="C15" s="225">
        <v>0</v>
      </c>
      <c r="I15" s="242"/>
      <c r="J15" s="253" t="s">
        <v>53</v>
      </c>
      <c r="K15" s="253">
        <f>K14</f>
        <v>500000</v>
      </c>
      <c r="L15" s="251" t="str">
        <f>IF(AND($K$4&gt;=K15,$K$4&lt;=K16),N15,O15)</f>
        <v>No</v>
      </c>
      <c r="M15" s="253">
        <v>14000</v>
      </c>
      <c r="N15" s="253" t="s">
        <v>49</v>
      </c>
      <c r="O15" s="254" t="s">
        <v>59</v>
      </c>
      <c r="P15" s="239"/>
    </row>
    <row r="16" spans="2:16" ht="18.5" x14ac:dyDescent="0.45">
      <c r="B16" s="226" t="s">
        <v>112</v>
      </c>
      <c r="C16" s="227">
        <v>300</v>
      </c>
      <c r="I16" s="242"/>
      <c r="J16" s="253"/>
      <c r="K16" s="253">
        <v>750000</v>
      </c>
      <c r="L16" s="251"/>
      <c r="M16" s="253"/>
      <c r="N16" s="252"/>
      <c r="O16" s="254"/>
      <c r="P16" s="239"/>
    </row>
    <row r="17" spans="1:16" ht="18.5" x14ac:dyDescent="0.45">
      <c r="B17" s="224" t="s">
        <v>113</v>
      </c>
      <c r="C17" s="225">
        <v>0</v>
      </c>
      <c r="I17" s="242"/>
      <c r="J17" s="253" t="s">
        <v>54</v>
      </c>
      <c r="K17" s="253">
        <v>750000</v>
      </c>
      <c r="L17" s="251" t="str">
        <f>IF(AND($K$4&gt;=K17,$K$4&lt;=K18),N17,O17)</f>
        <v>No</v>
      </c>
      <c r="M17" s="253">
        <v>15500</v>
      </c>
      <c r="N17" s="253" t="s">
        <v>49</v>
      </c>
      <c r="O17" s="254" t="s">
        <v>59</v>
      </c>
      <c r="P17" s="239"/>
    </row>
    <row r="18" spans="1:16" ht="18.5" x14ac:dyDescent="0.45">
      <c r="B18" s="228" t="s">
        <v>114</v>
      </c>
      <c r="C18" s="227">
        <v>300</v>
      </c>
      <c r="I18" s="242"/>
      <c r="J18" s="253"/>
      <c r="K18" s="253">
        <v>1000000</v>
      </c>
      <c r="L18" s="251"/>
      <c r="M18" s="253"/>
      <c r="N18" s="252"/>
      <c r="O18" s="254"/>
      <c r="P18" s="239"/>
    </row>
    <row r="19" spans="1:16" ht="18.5" x14ac:dyDescent="0.45">
      <c r="B19" s="224" t="s">
        <v>115</v>
      </c>
      <c r="C19" s="225">
        <v>300</v>
      </c>
      <c r="I19" s="242"/>
      <c r="J19" s="253" t="s">
        <v>55</v>
      </c>
      <c r="K19" s="253">
        <f>K18</f>
        <v>1000000</v>
      </c>
      <c r="L19" s="251" t="str">
        <f>IF(AND($K$4&gt;=K19,$K$4&lt;=K20),N19,O19)</f>
        <v>No</v>
      </c>
      <c r="M19" s="253">
        <v>16750</v>
      </c>
      <c r="N19" s="253" t="s">
        <v>49</v>
      </c>
      <c r="O19" s="254" t="s">
        <v>59</v>
      </c>
      <c r="P19" s="239"/>
    </row>
    <row r="20" spans="1:16" ht="18.5" x14ac:dyDescent="0.45">
      <c r="B20" s="228" t="s">
        <v>116</v>
      </c>
      <c r="C20" s="227">
        <v>0</v>
      </c>
      <c r="I20" s="242"/>
      <c r="J20" s="253"/>
      <c r="K20" s="253">
        <v>1250000</v>
      </c>
      <c r="L20" s="251"/>
      <c r="M20" s="253"/>
      <c r="N20" s="252"/>
      <c r="O20" s="254"/>
      <c r="P20" s="239"/>
    </row>
    <row r="21" spans="1:16" ht="18.5" x14ac:dyDescent="0.45">
      <c r="B21" s="224" t="s">
        <v>125</v>
      </c>
      <c r="C21" s="225">
        <v>250</v>
      </c>
      <c r="I21" s="242"/>
      <c r="J21" s="253" t="s">
        <v>56</v>
      </c>
      <c r="K21" s="253">
        <f>K20</f>
        <v>1250000</v>
      </c>
      <c r="L21" s="251" t="str">
        <f>IF(AND($K$4&gt;=K21,$K$4&lt;=K22),N21,O21)</f>
        <v>No</v>
      </c>
      <c r="M21" s="253">
        <v>19000</v>
      </c>
      <c r="N21" s="253" t="s">
        <v>49</v>
      </c>
      <c r="O21" s="254" t="s">
        <v>59</v>
      </c>
      <c r="P21" s="239"/>
    </row>
    <row r="22" spans="1:16" ht="18.5" x14ac:dyDescent="0.45">
      <c r="B22" s="228" t="s">
        <v>117</v>
      </c>
      <c r="C22" s="227">
        <v>200</v>
      </c>
      <c r="I22" s="242"/>
      <c r="J22" s="253"/>
      <c r="K22" s="253">
        <v>1500000</v>
      </c>
      <c r="L22" s="251"/>
      <c r="M22" s="253"/>
      <c r="N22" s="252"/>
      <c r="O22" s="254"/>
      <c r="P22" s="239"/>
    </row>
    <row r="23" spans="1:16" ht="18.5" x14ac:dyDescent="0.45">
      <c r="B23" s="224" t="s">
        <v>118</v>
      </c>
      <c r="C23" s="225">
        <v>0</v>
      </c>
      <c r="I23" s="242"/>
      <c r="J23" s="253" t="s">
        <v>57</v>
      </c>
      <c r="K23" s="253">
        <f>K22</f>
        <v>1500000</v>
      </c>
      <c r="L23" s="251" t="str">
        <f>IF(AND($K$4&gt;=K23,$K$4&lt;=K24),N23,O23)</f>
        <v>No</v>
      </c>
      <c r="M23" s="253">
        <v>20500</v>
      </c>
      <c r="N23" s="253" t="s">
        <v>49</v>
      </c>
      <c r="O23" s="254" t="s">
        <v>59</v>
      </c>
      <c r="P23" s="239"/>
    </row>
    <row r="24" spans="1:16" ht="18.5" x14ac:dyDescent="0.45">
      <c r="B24" s="228" t="s">
        <v>119</v>
      </c>
      <c r="C24" s="227">
        <v>0</v>
      </c>
      <c r="I24" s="242"/>
      <c r="J24" s="253"/>
      <c r="K24" s="253">
        <v>2000000</v>
      </c>
      <c r="L24" s="251"/>
      <c r="M24" s="252"/>
      <c r="N24" s="252"/>
      <c r="O24" s="254"/>
      <c r="P24" s="239"/>
    </row>
    <row r="25" spans="1:16" ht="19" thickBot="1" x14ac:dyDescent="0.5">
      <c r="B25" s="229" t="s">
        <v>120</v>
      </c>
      <c r="C25" s="230">
        <v>0</v>
      </c>
      <c r="I25" s="242"/>
      <c r="J25" s="253" t="s">
        <v>58</v>
      </c>
      <c r="K25" s="253">
        <f>K24</f>
        <v>2000000</v>
      </c>
      <c r="L25" s="251" t="str">
        <f>IF(AND($K$4&gt;=K25,$K$4&lt;=K26),N25,O25)</f>
        <v>No</v>
      </c>
      <c r="M25" s="253">
        <v>27500</v>
      </c>
      <c r="N25" s="253" t="s">
        <v>49</v>
      </c>
      <c r="O25" s="254" t="s">
        <v>59</v>
      </c>
      <c r="P25" s="239"/>
    </row>
    <row r="26" spans="1:16" ht="15.5" x14ac:dyDescent="0.35">
      <c r="B26" s="231"/>
      <c r="C26" s="232"/>
      <c r="D26" s="232"/>
      <c r="E26" s="232"/>
      <c r="I26" s="242"/>
      <c r="J26" s="253"/>
      <c r="K26" s="253">
        <v>500000000</v>
      </c>
      <c r="L26" s="251"/>
      <c r="M26" s="252"/>
      <c r="N26" s="252"/>
      <c r="O26" s="254"/>
      <c r="P26" s="239"/>
    </row>
    <row r="27" spans="1:16" ht="15.5" x14ac:dyDescent="0.35">
      <c r="A27" s="233"/>
      <c r="B27" s="234"/>
      <c r="C27" s="232"/>
      <c r="D27" s="232"/>
      <c r="E27" s="215"/>
      <c r="I27" s="242"/>
      <c r="J27" s="253" t="s">
        <v>94</v>
      </c>
      <c r="K27" s="253">
        <f>IF(L7="Yes",M7)+IF(L9="Yes",M9)+IF(L11="Yes",M11)+IF(L13="Yes",M13)+IF(L15="Yes",M15)+IF(L17="Yes",M17)+IF(L19="Yes",M19)+IF(L21="Yes",M21)+IF(L23="Yes",M23)</f>
        <v>5000</v>
      </c>
      <c r="L27" s="255"/>
      <c r="M27" s="252"/>
      <c r="N27" s="252"/>
      <c r="O27" s="254"/>
      <c r="P27" s="239"/>
    </row>
    <row r="28" spans="1:16" ht="15.5" x14ac:dyDescent="0.35">
      <c r="A28" s="233"/>
      <c r="B28" s="234"/>
      <c r="C28" s="232"/>
      <c r="D28" s="232"/>
      <c r="E28" s="215"/>
      <c r="I28" s="242"/>
      <c r="J28" s="253"/>
      <c r="K28" s="252"/>
      <c r="L28" s="255"/>
      <c r="M28" s="252"/>
      <c r="N28" s="252"/>
      <c r="O28" s="254"/>
      <c r="P28" s="239"/>
    </row>
    <row r="29" spans="1:16" ht="15.5" x14ac:dyDescent="0.35">
      <c r="A29" s="235"/>
      <c r="B29" s="234"/>
      <c r="C29" s="232"/>
      <c r="D29" s="232"/>
      <c r="E29" s="215"/>
      <c r="J29" s="250"/>
      <c r="K29" s="250"/>
      <c r="L29" s="250"/>
      <c r="M29" s="256" t="s">
        <v>111</v>
      </c>
      <c r="N29" s="250"/>
      <c r="O29" s="250"/>
    </row>
    <row r="30" spans="1:16" ht="15.5" x14ac:dyDescent="0.35">
      <c r="A30" s="236"/>
      <c r="B30" s="234"/>
      <c r="C30" s="232"/>
      <c r="D30" s="232"/>
      <c r="E30" s="215"/>
      <c r="J30" s="250"/>
      <c r="K30" s="250"/>
      <c r="L30" s="250"/>
      <c r="M30" s="257">
        <f t="shared" ref="M30:M35" si="0">+C15/250+IF(C15=0,1)</f>
        <v>1</v>
      </c>
      <c r="N30" s="250"/>
      <c r="O30" s="250"/>
    </row>
    <row r="31" spans="1:16" ht="15.5" x14ac:dyDescent="0.35">
      <c r="A31" s="236"/>
      <c r="B31" s="234"/>
      <c r="C31" s="232"/>
      <c r="D31" s="232"/>
      <c r="E31" s="215"/>
      <c r="J31" s="250"/>
      <c r="K31" s="250"/>
      <c r="L31" s="250"/>
      <c r="M31" s="257">
        <f t="shared" si="0"/>
        <v>1.2</v>
      </c>
      <c r="N31" s="250"/>
      <c r="O31" s="250"/>
    </row>
    <row r="32" spans="1:16" ht="15.5" x14ac:dyDescent="0.35">
      <c r="A32" s="235"/>
      <c r="B32" s="234"/>
      <c r="C32" s="232"/>
      <c r="D32" s="232"/>
      <c r="E32" s="215"/>
      <c r="J32" s="250"/>
      <c r="K32" s="250"/>
      <c r="L32" s="250"/>
      <c r="M32" s="257">
        <f t="shared" si="0"/>
        <v>1</v>
      </c>
      <c r="N32" s="250"/>
      <c r="O32" s="250"/>
    </row>
    <row r="33" spans="1:15" ht="15.5" x14ac:dyDescent="0.35">
      <c r="A33" s="236"/>
      <c r="B33" s="234"/>
      <c r="C33" s="232"/>
      <c r="D33" s="232"/>
      <c r="E33" s="215"/>
      <c r="J33" s="250"/>
      <c r="K33" s="250"/>
      <c r="L33" s="250"/>
      <c r="M33" s="257">
        <f t="shared" si="0"/>
        <v>1.2</v>
      </c>
      <c r="N33" s="250"/>
      <c r="O33" s="250"/>
    </row>
    <row r="34" spans="1:15" ht="15.5" x14ac:dyDescent="0.35">
      <c r="A34" s="236"/>
      <c r="B34" s="234"/>
      <c r="C34" s="232"/>
      <c r="D34" s="232"/>
      <c r="E34" s="215"/>
      <c r="J34" s="250"/>
      <c r="K34" s="250"/>
      <c r="L34" s="250"/>
      <c r="M34" s="257">
        <f t="shared" si="0"/>
        <v>1.2</v>
      </c>
      <c r="N34" s="250"/>
      <c r="O34" s="250"/>
    </row>
    <row r="35" spans="1:15" ht="15.5" x14ac:dyDescent="0.35">
      <c r="A35" s="235"/>
      <c r="B35" s="234"/>
      <c r="C35" s="232"/>
      <c r="D35" s="232"/>
      <c r="E35" s="215"/>
      <c r="J35" s="250"/>
      <c r="K35" s="250"/>
      <c r="L35" s="250"/>
      <c r="M35" s="257">
        <f t="shared" si="0"/>
        <v>1</v>
      </c>
      <c r="N35" s="250"/>
      <c r="O35" s="250"/>
    </row>
    <row r="36" spans="1:15" ht="15.5" x14ac:dyDescent="0.35">
      <c r="A36" s="236"/>
      <c r="B36" s="234"/>
      <c r="C36" s="232"/>
      <c r="D36" s="232"/>
      <c r="E36" s="215"/>
      <c r="J36" s="250"/>
      <c r="K36" s="250"/>
      <c r="L36" s="250"/>
      <c r="M36" s="257">
        <f>+C21/220+IF(C21=0,1)</f>
        <v>1.1363636363636365</v>
      </c>
      <c r="N36" s="250"/>
      <c r="O36" s="250"/>
    </row>
    <row r="37" spans="1:15" ht="15.5" x14ac:dyDescent="0.35">
      <c r="A37" s="236"/>
      <c r="B37" s="234"/>
      <c r="C37" s="232"/>
      <c r="D37" s="232"/>
      <c r="E37" s="215"/>
      <c r="J37" s="250"/>
      <c r="K37" s="250"/>
      <c r="L37" s="250"/>
      <c r="M37" s="257">
        <f>+C22/150+IF(C22=0,1)</f>
        <v>1.3333333333333333</v>
      </c>
      <c r="N37" s="250"/>
      <c r="O37" s="250"/>
    </row>
    <row r="38" spans="1:15" ht="15.5" x14ac:dyDescent="0.35">
      <c r="A38" s="235"/>
      <c r="B38" s="234"/>
      <c r="C38" s="232"/>
      <c r="D38" s="232"/>
      <c r="E38" s="215"/>
      <c r="J38" s="250"/>
      <c r="K38" s="250"/>
      <c r="L38" s="250"/>
      <c r="M38" s="257">
        <f>+C23/220+IF(C23=0,1)</f>
        <v>1</v>
      </c>
      <c r="N38" s="250"/>
      <c r="O38" s="250"/>
    </row>
    <row r="39" spans="1:15" ht="15.5" x14ac:dyDescent="0.35">
      <c r="A39" s="236"/>
      <c r="B39" s="234"/>
      <c r="C39" s="232"/>
      <c r="D39" s="232"/>
      <c r="E39" s="215"/>
      <c r="J39" s="250"/>
      <c r="K39" s="250"/>
      <c r="L39" s="250"/>
      <c r="M39" s="257">
        <f>+C24/400+IF(C24=0,1)</f>
        <v>1</v>
      </c>
      <c r="N39" s="250"/>
      <c r="O39" s="250"/>
    </row>
    <row r="40" spans="1:15" ht="15.5" x14ac:dyDescent="0.35">
      <c r="A40" s="236"/>
      <c r="B40" s="234"/>
      <c r="C40" s="232"/>
      <c r="D40" s="232"/>
      <c r="E40" s="215"/>
      <c r="J40" s="250"/>
      <c r="K40" s="250"/>
      <c r="L40" s="250"/>
      <c r="M40" s="257">
        <f>+C25/400+IF(C25=0,1)</f>
        <v>1</v>
      </c>
      <c r="N40" s="250"/>
      <c r="O40" s="250"/>
    </row>
    <row r="41" spans="1:15" ht="15.5" x14ac:dyDescent="0.35">
      <c r="A41" s="235"/>
      <c r="B41" s="234"/>
      <c r="C41" s="232"/>
      <c r="D41" s="232"/>
      <c r="E41" s="215"/>
      <c r="J41" s="258"/>
      <c r="K41" s="258"/>
      <c r="L41" s="258"/>
      <c r="M41" s="258"/>
      <c r="N41" s="258"/>
      <c r="O41" s="258"/>
    </row>
    <row r="42" spans="1:15" x14ac:dyDescent="0.35">
      <c r="J42" s="258"/>
      <c r="K42" s="258"/>
      <c r="L42" s="258"/>
      <c r="M42" s="258"/>
      <c r="N42" s="258"/>
      <c r="O42" s="258"/>
    </row>
    <row r="44" spans="1:15" ht="15.5" x14ac:dyDescent="0.35">
      <c r="J44" s="236"/>
      <c r="K44" s="240"/>
      <c r="L44" s="241"/>
      <c r="M44" s="241"/>
      <c r="N44" s="242"/>
    </row>
    <row r="45" spans="1:15" ht="15.5" x14ac:dyDescent="0.35">
      <c r="J45" s="236"/>
      <c r="K45" s="240"/>
      <c r="L45" s="241"/>
      <c r="M45" s="241"/>
      <c r="N45" s="242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Kitchens &amp; Bathrooms</vt:lpstr>
      <vt:lpstr>Preliminaries</vt:lpstr>
      <vt:lpstr>Details</vt:lpstr>
      <vt:lpstr>Cover!Print_Area</vt:lpstr>
      <vt:lpstr>'Kitchens &amp; Bathrooms'!Print_Area</vt:lpstr>
      <vt:lpstr>Preliminaries!Print_Area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2025-11-28T15:35:10Z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