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ngr. Umair\Downloads\Honeysuckle House\"/>
    </mc:Choice>
  </mc:AlternateContent>
  <bookViews>
    <workbookView xWindow="0" yWindow="0" windowWidth="19200" windowHeight="6760" activeTab="1"/>
  </bookViews>
  <sheets>
    <sheet name="SUMMARY" sheetId="3" r:id="rId1"/>
    <sheet name="TAKE-OFF" sheetId="1" r:id="rId2"/>
  </sheets>
  <definedNames>
    <definedName name="_xlnm._FilterDatabase" localSheetId="1" hidden="1">'TAKE-OFF'!#REF!</definedName>
    <definedName name="_xlnm.Print_Area" localSheetId="0">SUMMARY!$A$1:$C$16</definedName>
    <definedName name="_xlnm.Print_Area" localSheetId="1">'TAKE-OFF'!$A$2:$N$54</definedName>
    <definedName name="_xlnm.Print_Titles" localSheetId="1">'TAKE-OFF'!$1:$10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4" i="1" l="1"/>
  <c r="A25" i="1"/>
  <c r="A27" i="1"/>
  <c r="A28" i="1"/>
  <c r="A31" i="1"/>
  <c r="A32" i="1"/>
  <c r="A35" i="1"/>
  <c r="A36" i="1"/>
  <c r="N31" i="1"/>
  <c r="J31" i="1"/>
  <c r="M31" i="1" s="1"/>
  <c r="G30" i="1"/>
  <c r="J30" i="1" s="1"/>
  <c r="M30" i="1" s="1"/>
  <c r="G29" i="1"/>
  <c r="K29" i="1" s="1"/>
  <c r="N28" i="1"/>
  <c r="I28" i="1"/>
  <c r="L28" i="1" s="1"/>
  <c r="N27" i="1"/>
  <c r="J27" i="1"/>
  <c r="M27" i="1" s="1"/>
  <c r="G26" i="1"/>
  <c r="J26" i="1" s="1"/>
  <c r="M26" i="1" s="1"/>
  <c r="N25" i="1"/>
  <c r="M25" i="1"/>
  <c r="J25" i="1"/>
  <c r="I25" i="1"/>
  <c r="L25" i="1" s="1"/>
  <c r="H25" i="1"/>
  <c r="K25" i="1" s="1"/>
  <c r="N24" i="1"/>
  <c r="J24" i="1"/>
  <c r="M24" i="1" s="1"/>
  <c r="I24" i="1"/>
  <c r="L24" i="1" s="1"/>
  <c r="G23" i="1"/>
  <c r="J23" i="1" s="1"/>
  <c r="M23" i="1" s="1"/>
  <c r="K26" i="1" l="1"/>
  <c r="J29" i="1"/>
  <c r="M29" i="1" s="1"/>
  <c r="K30" i="1"/>
  <c r="L30" i="1"/>
  <c r="N30" i="1" s="1"/>
  <c r="L26" i="1"/>
  <c r="N26" i="1" s="1"/>
  <c r="J28" i="1"/>
  <c r="M28" i="1" s="1"/>
  <c r="L29" i="1"/>
  <c r="K23" i="1"/>
  <c r="L23" i="1"/>
  <c r="H24" i="1"/>
  <c r="K24" i="1" s="1"/>
  <c r="I27" i="1"/>
  <c r="L27" i="1" s="1"/>
  <c r="H28" i="1"/>
  <c r="K28" i="1" s="1"/>
  <c r="I31" i="1"/>
  <c r="L31" i="1" s="1"/>
  <c r="H27" i="1"/>
  <c r="K27" i="1" s="1"/>
  <c r="H31" i="1"/>
  <c r="K31" i="1" s="1"/>
  <c r="N41" i="1"/>
  <c r="N36" i="1"/>
  <c r="N35" i="1"/>
  <c r="N32" i="1"/>
  <c r="N22" i="1"/>
  <c r="B5" i="1"/>
  <c r="B3" i="1"/>
  <c r="N29" i="1" l="1"/>
  <c r="N23" i="1"/>
  <c r="G16" i="1"/>
  <c r="I16" i="1" s="1"/>
  <c r="L16" i="1" s="1"/>
  <c r="J16" i="1" l="1"/>
  <c r="M16" i="1" s="1"/>
  <c r="H16" i="1"/>
  <c r="G40" i="1"/>
  <c r="G39" i="1"/>
  <c r="G38" i="1"/>
  <c r="G37" i="1"/>
  <c r="G34" i="1"/>
  <c r="G33" i="1"/>
  <c r="L33" i="1" l="1"/>
  <c r="K33" i="1"/>
  <c r="J33" i="1"/>
  <c r="M33" i="1" s="1"/>
  <c r="L37" i="1"/>
  <c r="J37" i="1"/>
  <c r="M37" i="1" s="1"/>
  <c r="K37" i="1"/>
  <c r="I41" i="1"/>
  <c r="L41" i="1" s="1"/>
  <c r="H41" i="1"/>
  <c r="K41" i="1" s="1"/>
  <c r="J41" i="1"/>
  <c r="M41" i="1" s="1"/>
  <c r="J34" i="1"/>
  <c r="M34" i="1" s="1"/>
  <c r="K34" i="1"/>
  <c r="L34" i="1"/>
  <c r="K38" i="1"/>
  <c r="J38" i="1"/>
  <c r="M38" i="1" s="1"/>
  <c r="L38" i="1"/>
  <c r="N38" i="1" s="1"/>
  <c r="I22" i="1"/>
  <c r="L22" i="1" s="1"/>
  <c r="H22" i="1"/>
  <c r="K22" i="1" s="1"/>
  <c r="J22" i="1"/>
  <c r="M22" i="1" s="1"/>
  <c r="I35" i="1"/>
  <c r="L35" i="1" s="1"/>
  <c r="J35" i="1"/>
  <c r="M35" i="1" s="1"/>
  <c r="H35" i="1"/>
  <c r="K35" i="1" s="1"/>
  <c r="L39" i="1"/>
  <c r="K39" i="1"/>
  <c r="J39" i="1"/>
  <c r="M39" i="1" s="1"/>
  <c r="I32" i="1"/>
  <c r="L32" i="1" s="1"/>
  <c r="J32" i="1"/>
  <c r="M32" i="1" s="1"/>
  <c r="H32" i="1"/>
  <c r="K32" i="1" s="1"/>
  <c r="I36" i="1"/>
  <c r="L36" i="1" s="1"/>
  <c r="H36" i="1"/>
  <c r="K36" i="1" s="1"/>
  <c r="J36" i="1"/>
  <c r="M36" i="1" s="1"/>
  <c r="L40" i="1"/>
  <c r="J40" i="1"/>
  <c r="M40" i="1" s="1"/>
  <c r="K40" i="1"/>
  <c r="B9" i="1"/>
  <c r="N34" i="1" l="1"/>
  <c r="N37" i="1"/>
  <c r="N40" i="1"/>
  <c r="N39" i="1"/>
  <c r="N33" i="1"/>
  <c r="A13" i="1"/>
  <c r="A14" i="1" l="1"/>
  <c r="A15" i="1" s="1"/>
  <c r="A16" i="1" s="1"/>
  <c r="A17" i="1" s="1"/>
  <c r="N42" i="1" l="1"/>
  <c r="C10" i="3" l="1"/>
  <c r="G13" i="1"/>
  <c r="J13" i="1" s="1"/>
  <c r="M13" i="1" s="1"/>
  <c r="G14" i="1"/>
  <c r="G15" i="1"/>
  <c r="G17" i="1"/>
  <c r="G12" i="1"/>
  <c r="J12" i="1" s="1"/>
  <c r="M12" i="1" s="1"/>
  <c r="H14" i="1" l="1"/>
  <c r="K14" i="1" s="1"/>
  <c r="I14" i="1"/>
  <c r="J14" i="1"/>
  <c r="M14" i="1" s="1"/>
  <c r="I15" i="1"/>
  <c r="L15" i="1" s="1"/>
  <c r="J15" i="1"/>
  <c r="M15" i="1" s="1"/>
  <c r="H15" i="1"/>
  <c r="K15" i="1" s="1"/>
  <c r="L14" i="1"/>
  <c r="H13" i="1"/>
  <c r="K13" i="1" s="1"/>
  <c r="I13" i="1"/>
  <c r="L13" i="1" s="1"/>
  <c r="H12" i="1"/>
  <c r="K12" i="1" s="1"/>
  <c r="I12" i="1"/>
  <c r="L12" i="1" s="1"/>
  <c r="N12" i="1" s="1"/>
  <c r="J17" i="1"/>
  <c r="M17" i="1" s="1"/>
  <c r="I17" i="1"/>
  <c r="L17" i="1" s="1"/>
  <c r="H17" i="1"/>
  <c r="K17" i="1" s="1"/>
  <c r="N15" i="1" l="1"/>
  <c r="N17" i="1"/>
  <c r="N13" i="1"/>
  <c r="N14" i="1"/>
  <c r="A22" i="1" l="1"/>
  <c r="A23" i="1" l="1"/>
  <c r="A26" i="1"/>
  <c r="K16" i="1"/>
  <c r="N16" i="1" s="1"/>
  <c r="N19" i="1" s="1"/>
  <c r="N44" i="1" s="1"/>
  <c r="A29" i="1" l="1"/>
  <c r="C9" i="3"/>
  <c r="C11" i="3" s="1"/>
  <c r="A30" i="1" l="1"/>
  <c r="A33" i="1" s="1"/>
  <c r="A34" i="1" s="1"/>
  <c r="A37" i="1" s="1"/>
  <c r="A38" i="1" s="1"/>
  <c r="A39" i="1" s="1"/>
  <c r="A40" i="1" s="1"/>
  <c r="N47" i="1"/>
  <c r="N46" i="1"/>
  <c r="N45" i="1"/>
  <c r="C15" i="3"/>
  <c r="C14" i="3"/>
  <c r="C13" i="3"/>
  <c r="N48" i="1" l="1"/>
  <c r="C16" i="3"/>
  <c r="A41" i="1" l="1"/>
</calcChain>
</file>

<file path=xl/sharedStrings.xml><?xml version="1.0" encoding="utf-8"?>
<sst xmlns="http://schemas.openxmlformats.org/spreadsheetml/2006/main" count="85" uniqueCount="64">
  <si>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</si>
  <si>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</si>
  <si>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</si>
  <si>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</si>
  <si>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</si>
  <si>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</si>
  <si>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</si>
  <si>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</si>
  <si>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</si>
  <si>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</si>
  <si>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</si>
  <si>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</si>
  <si>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</si>
  <si>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</si>
  <si>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DIVISION NO.</t>
  </si>
  <si>
    <t>TOTAL DIV. COST</t>
  </si>
  <si>
    <t>General Requirements</t>
  </si>
  <si>
    <t>Plumbing</t>
  </si>
  <si>
    <t>CONTINGENCY</t>
  </si>
  <si>
    <t>Date:</t>
  </si>
  <si>
    <t>OVERHEAD AND PROFIT</t>
  </si>
  <si>
    <t>Notes:</t>
  </si>
  <si>
    <t>GENERAL REQUIREMENTS</t>
  </si>
  <si>
    <t>Scope:</t>
  </si>
  <si>
    <t>3.Online sources are used for pricing.</t>
  </si>
  <si>
    <t>4.Prices can vary depending upon field conditions.</t>
  </si>
  <si>
    <t>2.For tree plantation average prices are use. Please verify according to tree type.</t>
  </si>
  <si>
    <t>WASTAGE</t>
  </si>
  <si>
    <t>QUANTITY W/ WASTAGE</t>
  </si>
  <si>
    <t>SUBTOTAL</t>
  </si>
  <si>
    <t>PLUMBING</t>
  </si>
  <si>
    <t>1.Please verify the equipment's and their prices with owner.</t>
  </si>
  <si>
    <t>REF</t>
  </si>
  <si>
    <t xml:space="preserve">Project: </t>
  </si>
  <si>
    <t>MATERIAL RATE</t>
  </si>
  <si>
    <t>LABOR RATE</t>
  </si>
  <si>
    <t>EQUIPMENT RATE</t>
  </si>
  <si>
    <t>Bond @ 2%</t>
  </si>
  <si>
    <t>MATERIAL COSTS</t>
  </si>
  <si>
    <t>LABOR COSTS</t>
  </si>
  <si>
    <t>EQUIPMENT COSTS</t>
  </si>
  <si>
    <t>SUGGESTED BASE BID</t>
  </si>
  <si>
    <t>No. of Floors:</t>
  </si>
  <si>
    <t>Address:</t>
  </si>
  <si>
    <t>Waste Pipe</t>
  </si>
  <si>
    <t>Sanitary Pipes</t>
  </si>
  <si>
    <t>Vent pipes</t>
  </si>
  <si>
    <t>Vent Pipe</t>
  </si>
  <si>
    <t>Domestic Pipes</t>
  </si>
  <si>
    <t>Cold Water Pipe</t>
  </si>
  <si>
    <t>Hot Water Pipe</t>
  </si>
  <si>
    <t>Fittings</t>
  </si>
  <si>
    <t>90 Degree Elbow</t>
  </si>
  <si>
    <t>EA</t>
  </si>
  <si>
    <t>Tee</t>
  </si>
  <si>
    <t>Plumbing Fixtures</t>
  </si>
  <si>
    <t>Water Closet</t>
  </si>
  <si>
    <t>Lavatory</t>
  </si>
  <si>
    <t>Kitchen Sink</t>
  </si>
  <si>
    <t>Shower</t>
  </si>
  <si>
    <t>M</t>
  </si>
  <si>
    <t>Gore Lane, Alderley Edge SK9 7S9</t>
  </si>
  <si>
    <t>Honeysuckle House</t>
  </si>
  <si>
    <t>Project ID: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</si>
</sst>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&quot;$&quot;#,##0.00"/>
    <numFmt numFmtId="167" formatCode="_-[$£-809]* #,##0.00_-;\-[$£-809]* #,##0.00_-;_-[$£-809]* &quot;-&quot;??_-;_-@_-"/>
  </numFmts>
  <fonts count="15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6">
      <alignment horizontal="left" vertical="center" wrapText="1"/>
    </xf>
    <xf numFmtId="39" fontId="4" fillId="0" borderId="26">
      <alignment horizontal="left" vertical="center" wrapText="1"/>
    </xf>
  </cellStyleXfs>
  <cellXfs count="149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8" fillId="0" borderId="0" xfId="0" applyFont="1" applyAlignment="1">
      <alignment vertical="center"/>
    </xf>
    <xf numFmtId="0" fontId="8" fillId="0" borderId="2" xfId="0" applyNumberFormat="1" applyFont="1" applyBorder="1" applyAlignment="1">
      <alignment horizontal="center" vertical="center"/>
    </xf>
    <xf numFmtId="0" fontId="9" fillId="3" borderId="2" xfId="0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left" vertical="center"/>
    </xf>
    <xf numFmtId="0" fontId="8" fillId="3" borderId="0" xfId="0" applyFont="1" applyFill="1" applyAlignment="1">
      <alignment vertical="center"/>
    </xf>
    <xf numFmtId="0" fontId="10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10" fillId="3" borderId="13" xfId="0" applyFont="1" applyFill="1" applyBorder="1" applyAlignment="1">
      <alignment horizontal="right" vertical="center"/>
    </xf>
    <xf numFmtId="0" fontId="11" fillId="5" borderId="14" xfId="3" applyFont="1" applyFill="1" applyBorder="1" applyAlignment="1">
      <alignment horizontal="center" vertical="center"/>
    </xf>
    <xf numFmtId="0" fontId="11" fillId="5" borderId="1" xfId="3" applyFont="1" applyFill="1" applyBorder="1" applyAlignment="1">
      <alignment horizontal="center" vertical="center" wrapText="1"/>
    </xf>
    <xf numFmtId="0" fontId="11" fillId="5" borderId="1" xfId="3" applyFont="1" applyFill="1" applyBorder="1" applyAlignment="1">
      <alignment horizontal="center" vertical="center"/>
    </xf>
    <xf numFmtId="0" fontId="11" fillId="5" borderId="1" xfId="3" applyNumberFormat="1" applyFont="1" applyFill="1" applyBorder="1" applyAlignment="1">
      <alignment horizontal="center" vertical="center"/>
    </xf>
    <xf numFmtId="0" fontId="11" fillId="5" borderId="15" xfId="3" applyFont="1" applyFill="1" applyBorder="1" applyAlignment="1">
      <alignment horizontal="center" vertical="center" wrapText="1"/>
    </xf>
    <xf numFmtId="0" fontId="8" fillId="5" borderId="0" xfId="0" applyFont="1" applyFill="1" applyAlignment="1">
      <alignment vertical="center"/>
    </xf>
    <xf numFmtId="0" fontId="8" fillId="7" borderId="0" xfId="0" applyFont="1" applyFill="1" applyAlignment="1">
      <alignment vertical="center"/>
    </xf>
    <xf numFmtId="0" fontId="9" fillId="0" borderId="1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right" vertical="center"/>
    </xf>
    <xf numFmtId="0" fontId="8" fillId="0" borderId="21" xfId="0" applyFont="1" applyFill="1" applyBorder="1" applyAlignment="1">
      <alignment vertical="center" wrapText="1"/>
    </xf>
    <xf numFmtId="0" fontId="8" fillId="0" borderId="22" xfId="0" applyFont="1" applyFill="1" applyBorder="1" applyAlignment="1">
      <alignment vertical="center" wrapText="1"/>
    </xf>
    <xf numFmtId="0" fontId="8" fillId="3" borderId="0" xfId="0" applyNumberFormat="1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/>
    </xf>
    <xf numFmtId="0" fontId="10" fillId="3" borderId="10" xfId="0" applyFont="1" applyFill="1" applyBorder="1" applyAlignment="1">
      <alignment horizontal="left" vertical="center"/>
    </xf>
    <xf numFmtId="0" fontId="12" fillId="3" borderId="0" xfId="0" applyFont="1" applyFill="1" applyBorder="1" applyAlignment="1">
      <alignment horizontal="left" vertical="center"/>
    </xf>
    <xf numFmtId="0" fontId="13" fillId="7" borderId="10" xfId="0" applyFont="1" applyFill="1" applyBorder="1" applyAlignment="1">
      <alignment vertical="center"/>
    </xf>
    <xf numFmtId="0" fontId="10" fillId="7" borderId="0" xfId="0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left" vertical="center"/>
    </xf>
    <xf numFmtId="0" fontId="13" fillId="7" borderId="0" xfId="0" applyFont="1" applyFill="1" applyBorder="1" applyAlignment="1">
      <alignment vertical="center"/>
    </xf>
    <xf numFmtId="0" fontId="9" fillId="7" borderId="0" xfId="0" applyFont="1" applyFill="1" applyBorder="1" applyAlignment="1">
      <alignment vertical="center"/>
    </xf>
    <xf numFmtId="0" fontId="13" fillId="7" borderId="13" xfId="0" applyFont="1" applyFill="1" applyBorder="1" applyAlignment="1">
      <alignment vertical="center"/>
    </xf>
    <xf numFmtId="0" fontId="8" fillId="0" borderId="1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9" fontId="8" fillId="0" borderId="8" xfId="0" applyNumberFormat="1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8" xfId="0" applyFont="1" applyBorder="1" applyAlignment="1">
      <alignment horizontal="center" vertical="center"/>
    </xf>
    <xf numFmtId="9" fontId="8" fillId="0" borderId="4" xfId="0" applyNumberFormat="1" applyFont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14" fillId="0" borderId="0" xfId="0" applyNumberFormat="1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37" fontId="10" fillId="0" borderId="1" xfId="0" applyNumberFormat="1" applyFont="1" applyBorder="1" applyAlignment="1">
      <alignment vertical="center" wrapText="1"/>
    </xf>
    <xf numFmtId="39" fontId="10" fillId="0" borderId="1" xfId="0" applyNumberFormat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Continuous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Continuous" vertical="center"/>
    </xf>
    <xf numFmtId="0" fontId="8" fillId="0" borderId="10" xfId="0" applyFont="1" applyFill="1" applyBorder="1" applyAlignment="1">
      <alignment horizontal="left" vertical="center"/>
    </xf>
    <xf numFmtId="0" fontId="2" fillId="0" borderId="22" xfId="0" applyFont="1" applyFill="1" applyBorder="1" applyAlignment="1">
      <alignment horizontal="centerContinuous" vertical="center"/>
    </xf>
    <xf numFmtId="0" fontId="2" fillId="0" borderId="22" xfId="0" applyNumberFormat="1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Continuous" vertical="center"/>
    </xf>
    <xf numFmtId="0" fontId="6" fillId="6" borderId="0" xfId="0" applyFont="1" applyFill="1" applyAlignment="1">
      <alignment vertical="center"/>
    </xf>
    <xf numFmtId="0" fontId="6" fillId="7" borderId="0" xfId="0" applyFont="1" applyFill="1" applyAlignment="1">
      <alignment vertical="center"/>
    </xf>
    <xf numFmtId="0" fontId="8" fillId="3" borderId="0" xfId="0" applyFont="1" applyFill="1" applyBorder="1"/>
    <xf numFmtId="0" fontId="8" fillId="5" borderId="0" xfId="0" applyFont="1" applyFill="1" applyBorder="1"/>
    <xf numFmtId="0" fontId="8" fillId="6" borderId="0" xfId="0" applyFont="1" applyFill="1" applyBorder="1"/>
    <xf numFmtId="0" fontId="8" fillId="7" borderId="0" xfId="0" applyFont="1" applyFill="1" applyBorder="1"/>
    <xf numFmtId="0" fontId="8" fillId="3" borderId="0" xfId="0" applyFont="1" applyFill="1"/>
    <xf numFmtId="165" fontId="8" fillId="3" borderId="0" xfId="0" applyNumberFormat="1" applyFont="1" applyFill="1"/>
    <xf numFmtId="0" fontId="8" fillId="0" borderId="2" xfId="0" applyFont="1" applyBorder="1" applyAlignment="1">
      <alignment vertical="center"/>
    </xf>
    <xf numFmtId="0" fontId="11" fillId="5" borderId="0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/>
    </xf>
    <xf numFmtId="9" fontId="9" fillId="7" borderId="0" xfId="0" applyNumberFormat="1" applyFont="1" applyFill="1" applyBorder="1" applyAlignment="1">
      <alignment horizontal="center" vertical="center"/>
    </xf>
    <xf numFmtId="39" fontId="2" fillId="0" borderId="8" xfId="4" applyFont="1" applyBorder="1" applyAlignment="1">
      <alignment horizontal="center" vertical="center" wrapText="1"/>
    </xf>
    <xf numFmtId="39" fontId="2" fillId="0" borderId="9" xfId="4" applyFont="1" applyBorder="1" applyAlignment="1">
      <alignment horizontal="center" vertical="center" wrapText="1"/>
    </xf>
    <xf numFmtId="37" fontId="10" fillId="0" borderId="9" xfId="0" applyNumberFormat="1" applyFont="1" applyBorder="1" applyAlignment="1">
      <alignment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" fontId="8" fillId="0" borderId="9" xfId="0" applyNumberFormat="1" applyFont="1" applyFill="1" applyBorder="1" applyAlignment="1">
      <alignment horizontal="center" vertical="center"/>
    </xf>
    <xf numFmtId="2" fontId="8" fillId="0" borderId="8" xfId="0" applyNumberFormat="1" applyFont="1" applyBorder="1" applyAlignment="1">
      <alignment horizontal="center" vertical="center"/>
    </xf>
    <xf numFmtId="2" fontId="8" fillId="0" borderId="4" xfId="0" applyNumberFormat="1" applyFont="1" applyBorder="1" applyAlignment="1">
      <alignment horizontal="center" vertical="center"/>
    </xf>
    <xf numFmtId="2" fontId="8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Border="1" applyAlignment="1">
      <alignment horizontal="center" vertical="center"/>
    </xf>
    <xf numFmtId="2" fontId="11" fillId="5" borderId="1" xfId="3" applyNumberFormat="1" applyFont="1" applyFill="1" applyBorder="1" applyAlignment="1">
      <alignment horizontal="center" vertical="center" wrapText="1"/>
    </xf>
    <xf numFmtId="2" fontId="13" fillId="7" borderId="0" xfId="0" applyNumberFormat="1" applyFont="1" applyFill="1" applyBorder="1" applyAlignment="1">
      <alignment vertical="center"/>
    </xf>
    <xf numFmtId="2" fontId="14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2" fontId="2" fillId="0" borderId="22" xfId="0" applyNumberFormat="1" applyFont="1" applyFill="1" applyBorder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166" fontId="8" fillId="3" borderId="0" xfId="0" applyNumberFormat="1" applyFont="1" applyFill="1" applyAlignment="1">
      <alignment vertical="center"/>
    </xf>
    <xf numFmtId="166" fontId="2" fillId="0" borderId="13" xfId="0" applyNumberFormat="1" applyFont="1" applyFill="1" applyBorder="1" applyAlignment="1">
      <alignment horizontal="centerContinuous" vertical="center"/>
    </xf>
    <xf numFmtId="39" fontId="2" fillId="0" borderId="1" xfId="4" applyFont="1" applyFill="1" applyBorder="1">
      <alignment horizontal="left" vertical="center" wrapText="1"/>
    </xf>
    <xf numFmtId="0" fontId="11" fillId="5" borderId="5" xfId="0" applyFont="1" applyFill="1" applyBorder="1" applyAlignment="1">
      <alignment horizontal="center" vertical="center"/>
    </xf>
    <xf numFmtId="9" fontId="7" fillId="7" borderId="6" xfId="0" applyNumberFormat="1" applyFont="1" applyFill="1" applyBorder="1" applyAlignment="1">
      <alignment horizontal="center" vertical="center"/>
    </xf>
    <xf numFmtId="9" fontId="7" fillId="6" borderId="6" xfId="0" applyNumberFormat="1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2" fillId="8" borderId="1" xfId="0" applyFont="1" applyFill="1" applyBorder="1" applyAlignment="1" applyProtection="1">
      <alignment vertical="center"/>
    </xf>
    <xf numFmtId="0" fontId="10" fillId="3" borderId="3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right" vertical="center"/>
    </xf>
    <xf numFmtId="3" fontId="9" fillId="3" borderId="0" xfId="0" applyNumberFormat="1" applyFont="1" applyFill="1" applyBorder="1" applyAlignment="1">
      <alignment horizontal="left"/>
    </xf>
    <xf numFmtId="165" fontId="9" fillId="3" borderId="13" xfId="0" applyNumberFormat="1" applyFont="1" applyFill="1" applyBorder="1" applyAlignment="1">
      <alignment horizontal="right"/>
    </xf>
    <xf numFmtId="0" fontId="11" fillId="5" borderId="10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 wrapText="1"/>
    </xf>
    <xf numFmtId="0" fontId="10" fillId="8" borderId="14" xfId="0" applyNumberFormat="1" applyFont="1" applyFill="1" applyBorder="1" applyAlignment="1" applyProtection="1">
      <alignment horizontal="center" vertical="center"/>
    </xf>
    <xf numFmtId="14" fontId="10" fillId="3" borderId="0" xfId="0" applyNumberFormat="1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vertical="center"/>
    </xf>
    <xf numFmtId="39" fontId="2" fillId="0" borderId="9" xfId="4" applyFont="1" applyFill="1" applyBorder="1">
      <alignment horizontal="left" vertical="center" wrapText="1"/>
    </xf>
    <xf numFmtId="9" fontId="7" fillId="7" borderId="31" xfId="0" applyNumberFormat="1" applyFont="1" applyFill="1" applyBorder="1" applyAlignment="1">
      <alignment horizontal="center" vertical="center"/>
    </xf>
    <xf numFmtId="0" fontId="7" fillId="6" borderId="0" xfId="0" applyFont="1" applyFill="1" applyBorder="1" applyAlignment="1">
      <alignment vertical="center"/>
    </xf>
    <xf numFmtId="0" fontId="6" fillId="6" borderId="0" xfId="0" applyFont="1" applyFill="1" applyBorder="1" applyAlignment="1">
      <alignment vertical="center"/>
    </xf>
    <xf numFmtId="39" fontId="10" fillId="9" borderId="8" xfId="4" applyFont="1" applyFill="1" applyBorder="1">
      <alignment horizontal="left" vertical="center" wrapText="1"/>
    </xf>
    <xf numFmtId="167" fontId="8" fillId="0" borderId="8" xfId="0" applyNumberFormat="1" applyFont="1" applyBorder="1" applyAlignment="1">
      <alignment horizontal="center" vertical="center"/>
    </xf>
    <xf numFmtId="167" fontId="8" fillId="0" borderId="17" xfId="0" applyNumberFormat="1" applyFont="1" applyBorder="1" applyAlignment="1">
      <alignment horizontal="center" vertical="center"/>
    </xf>
    <xf numFmtId="167" fontId="8" fillId="0" borderId="4" xfId="0" applyNumberFormat="1" applyFont="1" applyBorder="1" applyAlignment="1">
      <alignment horizontal="center" vertical="center"/>
    </xf>
    <xf numFmtId="167" fontId="8" fillId="0" borderId="30" xfId="0" applyNumberFormat="1" applyFont="1" applyBorder="1" applyAlignment="1">
      <alignment horizontal="center" vertical="center"/>
    </xf>
    <xf numFmtId="167" fontId="12" fillId="7" borderId="0" xfId="0" applyNumberFormat="1" applyFont="1" applyFill="1" applyBorder="1" applyAlignment="1">
      <alignment vertical="center"/>
    </xf>
    <xf numFmtId="167" fontId="8" fillId="0" borderId="0" xfId="0" applyNumberFormat="1" applyFont="1" applyFill="1" applyBorder="1" applyAlignment="1">
      <alignment horizontal="right" vertical="center"/>
    </xf>
    <xf numFmtId="167" fontId="7" fillId="6" borderId="0" xfId="0" applyNumberFormat="1" applyFont="1" applyFill="1" applyBorder="1" applyAlignment="1">
      <alignment horizontal="center" vertical="center"/>
    </xf>
    <xf numFmtId="167" fontId="7" fillId="7" borderId="30" xfId="0" applyNumberFormat="1" applyFont="1" applyFill="1" applyBorder="1" applyAlignment="1">
      <alignment horizontal="center" vertical="center"/>
    </xf>
    <xf numFmtId="167" fontId="7" fillId="6" borderId="15" xfId="0" applyNumberFormat="1" applyFont="1" applyFill="1" applyBorder="1" applyAlignment="1">
      <alignment horizontal="center" vertical="center"/>
    </xf>
    <xf numFmtId="167" fontId="7" fillId="7" borderId="19" xfId="0" applyNumberFormat="1" applyFont="1" applyFill="1" applyBorder="1" applyAlignment="1">
      <alignment horizontal="center" vertical="center"/>
    </xf>
    <xf numFmtId="167" fontId="9" fillId="5" borderId="15" xfId="0" applyNumberFormat="1" applyFont="1" applyFill="1" applyBorder="1" applyAlignment="1">
      <alignment horizontal="center" vertical="center"/>
    </xf>
    <xf numFmtId="167" fontId="8" fillId="8" borderId="15" xfId="0" applyNumberFormat="1" applyFont="1" applyFill="1" applyBorder="1"/>
    <xf numFmtId="167" fontId="11" fillId="5" borderId="11" xfId="2" applyNumberFormat="1" applyFont="1" applyFill="1" applyBorder="1" applyAlignment="1">
      <alignment vertical="center"/>
    </xf>
    <xf numFmtId="167" fontId="8" fillId="7" borderId="13" xfId="2" applyNumberFormat="1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 applyProtection="1">
      <alignment horizontal="center" vertical="center"/>
    </xf>
    <xf numFmtId="0" fontId="11" fillId="5" borderId="28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1" fillId="5" borderId="20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right" vertical="center"/>
    </xf>
    <xf numFmtId="0" fontId="7" fillId="7" borderId="24" xfId="0" applyFont="1" applyFill="1" applyBorder="1" applyAlignment="1">
      <alignment horizontal="right" vertical="center"/>
    </xf>
    <xf numFmtId="0" fontId="7" fillId="7" borderId="7" xfId="0" applyFont="1" applyFill="1" applyBorder="1" applyAlignment="1">
      <alignment horizontal="right" vertical="center"/>
    </xf>
    <xf numFmtId="0" fontId="7" fillId="7" borderId="25" xfId="0" applyFont="1" applyFill="1" applyBorder="1" applyAlignment="1">
      <alignment horizontal="right" vertical="center"/>
    </xf>
    <xf numFmtId="0" fontId="7" fillId="6" borderId="20" xfId="0" applyFont="1" applyFill="1" applyBorder="1" applyAlignment="1">
      <alignment horizontal="right" vertical="center"/>
    </xf>
    <xf numFmtId="0" fontId="7" fillId="6" borderId="5" xfId="0" applyFont="1" applyFill="1" applyBorder="1" applyAlignment="1">
      <alignment horizontal="right" vertical="center"/>
    </xf>
    <xf numFmtId="0" fontId="7" fillId="6" borderId="27" xfId="0" applyFont="1" applyFill="1" applyBorder="1" applyAlignment="1">
      <alignment horizontal="right" vertical="center"/>
    </xf>
    <xf numFmtId="0" fontId="7" fillId="7" borderId="20" xfId="0" applyFont="1" applyFill="1" applyBorder="1" applyAlignment="1">
      <alignment horizontal="right" vertical="center"/>
    </xf>
    <xf numFmtId="0" fontId="7" fillId="7" borderId="5" xfId="0" applyFont="1" applyFill="1" applyBorder="1" applyAlignment="1">
      <alignment horizontal="right" vertical="center"/>
    </xf>
    <xf numFmtId="0" fontId="7" fillId="7" borderId="27" xfId="0" applyFont="1" applyFill="1" applyBorder="1" applyAlignment="1">
      <alignment horizontal="right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0"/>
  <tableStyles count="0" defaultTableStyle="TableStyleMedium9" defaultPivotStyle="PivotStyleLight16"/>
  <colors>
    <mruColors>
      <color rgb="FF3366CC"/>
      <color rgb="FF0000B3"/>
      <color rgb="FF00B300"/>
      <color rgb="FFEFF5F5"/>
      <color rgb="FF4F81BD"/>
      <color rgb="FF3399FF"/>
      <color rgb="FFA744B8"/>
      <color rgb="FF8533C9"/>
      <color rgb="FF007F00"/>
      <color rgb="FFFC6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11</xdr:col>
      <xdr:colOff>394470</xdr:colOff>
      <xdr:row>1</xdr:row>
      <xdr:rowOff>47721</xdr:rowOff>
    </xdr:from>
    <xdr:to>
      <xdr:col>13</xdr:col>
      <xdr:colOff>1051329</xdr:colOff>
      <xdr:row>8</xdr:row>
      <xdr:rowOff>166908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78B1D90-5E51-DE86-2DBD-DE4E68A421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10455" y="47721"/>
          <a:ext cx="1465041" cy="1466157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</sheetPr>
  <dimension ref="A1:C16"/>
  <sheetViews>
    <sheetView view="pageBreakPreview" zoomScaleNormal="100" zoomScaleSheetLayoutView="100" workbookViewId="0">
      <pane ySplit="8" topLeftCell="A9" activePane="bottomLeft" state="frozen"/>
      <selection pane="bottomLeft"/>
    </sheetView>
  </sheetViews>
  <sheetFormatPr defaultColWidth="9" defaultRowHeight="14" x14ac:dyDescent="0.3"/>
  <cols>
    <col min="1" max="1" width="15.58203125" style="71" customWidth="1"/>
    <col min="2" max="2" width="44.83203125" style="71" customWidth="1"/>
    <col min="3" max="3" width="17.58203125" style="72" customWidth="1"/>
    <col min="4" max="16384" width="9" style="67"/>
  </cols>
  <sheetData>
    <row r="1" spans="1:3" x14ac:dyDescent="0.3">
      <c r="A1" s="102"/>
      <c r="B1" s="73"/>
      <c r="C1" s="103"/>
    </row>
    <row r="2" spans="1:3" x14ac:dyDescent="0.3">
      <c r="A2" s="31" t="s">
        <v>63</v>
      </c>
      <c r="B2" s="110" t="s">
        <v>62</v>
      </c>
      <c r="C2" s="12"/>
    </row>
    <row r="3" spans="1:3" x14ac:dyDescent="0.3">
      <c r="A3" s="31"/>
      <c r="B3" s="30"/>
      <c r="C3" s="12"/>
    </row>
    <row r="4" spans="1:3" x14ac:dyDescent="0.3">
      <c r="A4" s="31" t="s">
        <v>43</v>
      </c>
      <c r="B4" s="110" t="s">
        <v>61</v>
      </c>
      <c r="C4" s="12"/>
    </row>
    <row r="5" spans="1:3" x14ac:dyDescent="0.3">
      <c r="A5" s="31"/>
      <c r="B5" s="30"/>
      <c r="C5" s="12"/>
    </row>
    <row r="6" spans="1:3" x14ac:dyDescent="0.3">
      <c r="A6" s="31" t="s">
        <v>42</v>
      </c>
      <c r="B6" s="30">
        <v>2</v>
      </c>
      <c r="C6" s="12"/>
    </row>
    <row r="7" spans="1:3" x14ac:dyDescent="0.3">
      <c r="A7" s="31"/>
      <c r="B7" s="104"/>
      <c r="C7" s="105"/>
    </row>
    <row r="8" spans="1:3" s="68" customFormat="1" x14ac:dyDescent="0.3">
      <c r="A8" s="106" t="s">
        <v>14</v>
      </c>
      <c r="B8" s="74" t="s">
        <v>0</v>
      </c>
      <c r="C8" s="107" t="s">
        <v>15</v>
      </c>
    </row>
    <row r="9" spans="1:3" x14ac:dyDescent="0.3">
      <c r="A9" s="108">
        <v>1000</v>
      </c>
      <c r="B9" s="101" t="s">
        <v>16</v>
      </c>
      <c r="C9" s="129">
        <f>'TAKE-OFF'!N19</f>
        <v>0</v>
      </c>
    </row>
    <row r="10" spans="1:3" ht="14.5" thickBot="1" x14ac:dyDescent="0.35">
      <c r="A10" s="108">
        <v>22000</v>
      </c>
      <c r="B10" s="101" t="s">
        <v>17</v>
      </c>
      <c r="C10" s="129">
        <f>'TAKE-OFF'!N42</f>
        <v>36135.504199999996</v>
      </c>
    </row>
    <row r="11" spans="1:3" s="69" customFormat="1" ht="14.5" thickBot="1" x14ac:dyDescent="0.35">
      <c r="A11" s="132" t="s">
        <v>12</v>
      </c>
      <c r="B11" s="132"/>
      <c r="C11" s="130">
        <f>SUM(C9:C10)</f>
        <v>36135.504199999996</v>
      </c>
    </row>
    <row r="12" spans="1:3" ht="14.5" thickBot="1" x14ac:dyDescent="0.35">
      <c r="A12" s="133"/>
      <c r="B12" s="133"/>
      <c r="C12" s="133"/>
    </row>
    <row r="13" spans="1:3" s="70" customFormat="1" x14ac:dyDescent="0.3">
      <c r="A13" s="75" t="s">
        <v>20</v>
      </c>
      <c r="B13" s="76">
        <v>0.2</v>
      </c>
      <c r="C13" s="131">
        <f>C11*B13</f>
        <v>7227.1008399999992</v>
      </c>
    </row>
    <row r="14" spans="1:3" s="70" customFormat="1" x14ac:dyDescent="0.3">
      <c r="A14" s="75" t="s">
        <v>5</v>
      </c>
      <c r="B14" s="76">
        <v>0.03</v>
      </c>
      <c r="C14" s="131">
        <f>C11*B14</f>
        <v>1084.0651259999997</v>
      </c>
    </row>
    <row r="15" spans="1:3" s="70" customFormat="1" ht="14.5" thickBot="1" x14ac:dyDescent="0.35">
      <c r="A15" s="75" t="s">
        <v>18</v>
      </c>
      <c r="B15" s="76">
        <v>0.05</v>
      </c>
      <c r="C15" s="131">
        <f>C11*B15</f>
        <v>1806.7752099999998</v>
      </c>
    </row>
    <row r="16" spans="1:3" s="68" customFormat="1" ht="14.5" thickBot="1" x14ac:dyDescent="0.35">
      <c r="A16" s="134" t="s">
        <v>41</v>
      </c>
      <c r="B16" s="135"/>
      <c r="C16" s="130">
        <f>SUM(C11:C15)</f>
        <v>46253.445375999996</v>
      </c>
    </row>
  </sheetData>
  <mergeCells count="3">
    <mergeCell ref="A11:B11"/>
    <mergeCell ref="A12:C12"/>
    <mergeCell ref="A16:B16"/>
  </mergeCells>
  <pageMargins left="0.7" right="0.7" top="0.75" bottom="0.75" header="0.3" footer="0.3"/>
  <pageSetup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54"/>
  <sheetViews>
    <sheetView showGridLines="0" tabSelected="1" view="pageBreakPreview" topLeftCell="A2" zoomScale="66" zoomScaleNormal="85" zoomScaleSheetLayoutView="85" workbookViewId="0">
      <pane ySplit="9" topLeftCell="A11" activePane="bottomLeft" state="frozen"/>
      <selection activeCell="A2" sqref="A2"/>
      <selection pane="bottomLeft" activeCell="A2" sqref="A2"/>
    </sheetView>
  </sheetViews>
  <sheetFormatPr defaultColWidth="9" defaultRowHeight="14" x14ac:dyDescent="0.3"/>
  <cols>
    <col min="1" max="1" width="8.58203125" style="7" customWidth="1"/>
    <col min="2" max="2" width="10.58203125" style="7" customWidth="1"/>
    <col min="3" max="3" width="45.58203125" style="7" customWidth="1"/>
    <col min="4" max="4" width="10.58203125" style="24" customWidth="1"/>
    <col min="5" max="5" width="7.58203125" style="7" customWidth="1"/>
    <col min="6" max="6" width="10.58203125" style="24" customWidth="1"/>
    <col min="7" max="7" width="12.58203125" style="93" customWidth="1"/>
    <col min="8" max="9" width="10.58203125" style="7" customWidth="1"/>
    <col min="10" max="10" width="11.58203125" style="7" hidden="1" customWidth="1"/>
    <col min="11" max="12" width="10.58203125" style="7" customWidth="1"/>
    <col min="13" max="13" width="11.58203125" style="7" hidden="1" customWidth="1"/>
    <col min="14" max="14" width="15.25" style="7" customWidth="1"/>
    <col min="15" max="16384" width="9" style="7"/>
  </cols>
  <sheetData>
    <row r="1" spans="1:14" s="3" customFormat="1" ht="15" hidden="1" customHeight="1" x14ac:dyDescent="0.3">
      <c r="A1" s="25"/>
      <c r="B1" s="26"/>
      <c r="C1" s="26"/>
      <c r="D1" s="27"/>
      <c r="E1" s="26"/>
      <c r="F1" s="27"/>
      <c r="G1" s="85"/>
      <c r="H1" s="26"/>
      <c r="I1" s="26"/>
      <c r="J1" s="26"/>
      <c r="K1" s="26"/>
      <c r="L1" s="26"/>
      <c r="M1" s="26"/>
      <c r="N1" s="26"/>
    </row>
    <row r="2" spans="1:14" ht="15" customHeight="1" x14ac:dyDescent="0.3">
      <c r="A2" s="1"/>
      <c r="B2" s="2"/>
      <c r="C2" s="28"/>
      <c r="D2" s="4"/>
      <c r="E2" s="28"/>
      <c r="F2" s="4"/>
      <c r="G2" s="86"/>
      <c r="H2" s="5"/>
      <c r="I2" s="5"/>
      <c r="J2" s="5"/>
      <c r="K2" s="5"/>
      <c r="L2" s="5"/>
      <c r="M2" s="5"/>
      <c r="N2" s="6"/>
    </row>
    <row r="3" spans="1:14" ht="15" customHeight="1" x14ac:dyDescent="0.3">
      <c r="A3" s="29" t="s">
        <v>33</v>
      </c>
      <c r="B3" s="30" t="str">
        <f>SUMMARY!B2</f>
        <v>Honeysuckle House</v>
      </c>
      <c r="C3" s="11"/>
      <c r="D3" s="8"/>
      <c r="E3" s="11"/>
      <c r="F3" s="8"/>
      <c r="G3" s="87"/>
      <c r="H3" s="9"/>
      <c r="I3" s="9"/>
      <c r="J3" s="9"/>
      <c r="K3" s="9"/>
      <c r="L3" s="9"/>
      <c r="M3" s="9"/>
      <c r="N3" s="10"/>
    </row>
    <row r="4" spans="1:14" ht="15" customHeight="1" x14ac:dyDescent="0.3">
      <c r="A4" s="29"/>
      <c r="B4" s="30"/>
      <c r="C4" s="11"/>
      <c r="D4" s="8"/>
      <c r="E4" s="11"/>
      <c r="F4" s="8"/>
      <c r="G4" s="87"/>
      <c r="H4" s="9"/>
      <c r="I4" s="9"/>
      <c r="J4" s="9"/>
      <c r="K4" s="9"/>
      <c r="L4" s="9"/>
      <c r="M4" s="9"/>
      <c r="N4" s="10"/>
    </row>
    <row r="5" spans="1:14" ht="15" customHeight="1" x14ac:dyDescent="0.3">
      <c r="A5" s="29" t="s">
        <v>43</v>
      </c>
      <c r="B5" s="30" t="str">
        <f>SUMMARY!B4</f>
        <v>Gore Lane, Alderley Edge SK9 7S9</v>
      </c>
      <c r="C5" s="11"/>
      <c r="D5" s="8"/>
      <c r="E5" s="11"/>
      <c r="F5" s="8"/>
      <c r="G5" s="87"/>
      <c r="H5" s="9"/>
      <c r="I5" s="9"/>
      <c r="J5" s="9"/>
      <c r="K5" s="9"/>
      <c r="L5" s="9"/>
      <c r="M5" s="9"/>
      <c r="N5" s="10"/>
    </row>
    <row r="6" spans="1:14" ht="15" customHeight="1" x14ac:dyDescent="0.3">
      <c r="A6" s="29"/>
      <c r="B6" s="30"/>
      <c r="C6" s="11"/>
      <c r="D6" s="8"/>
      <c r="E6" s="11"/>
      <c r="F6" s="8"/>
      <c r="G6" s="87"/>
      <c r="H6" s="9"/>
      <c r="I6" s="9"/>
      <c r="J6" s="9"/>
      <c r="K6" s="9"/>
      <c r="L6" s="9"/>
      <c r="M6" s="9"/>
      <c r="N6" s="10"/>
    </row>
    <row r="7" spans="1:14" ht="15" customHeight="1" x14ac:dyDescent="0.3">
      <c r="A7" s="29" t="s">
        <v>23</v>
      </c>
      <c r="B7" s="32" t="s">
        <v>17</v>
      </c>
      <c r="C7" s="11"/>
      <c r="D7" s="8"/>
      <c r="E7" s="11"/>
      <c r="F7" s="8"/>
      <c r="G7" s="87"/>
      <c r="H7" s="9"/>
      <c r="I7" s="9"/>
      <c r="J7" s="9"/>
      <c r="K7" s="9"/>
      <c r="L7" s="9"/>
      <c r="M7" s="9"/>
      <c r="N7" s="10"/>
    </row>
    <row r="8" spans="1:14" ht="15" customHeight="1" x14ac:dyDescent="0.3">
      <c r="A8" s="29"/>
      <c r="B8" s="30"/>
      <c r="C8" s="11"/>
      <c r="D8" s="8"/>
      <c r="E8" s="11"/>
      <c r="F8" s="8"/>
      <c r="G8" s="87"/>
      <c r="H8" s="9"/>
      <c r="I8" s="9"/>
      <c r="J8" s="9"/>
      <c r="K8" s="9"/>
      <c r="L8" s="9"/>
      <c r="M8" s="9"/>
      <c r="N8" s="10"/>
    </row>
    <row r="9" spans="1:14" ht="15" customHeight="1" x14ac:dyDescent="0.3">
      <c r="A9" s="29" t="s">
        <v>19</v>
      </c>
      <c r="B9" s="109">
        <f ca="1">TODAY()</f>
        <v>45555</v>
      </c>
      <c r="C9" s="11"/>
      <c r="D9" s="8"/>
      <c r="E9" s="11"/>
      <c r="F9" s="8"/>
      <c r="G9" s="87"/>
      <c r="H9" s="9"/>
      <c r="I9" s="9"/>
      <c r="J9" s="9"/>
      <c r="K9" s="9"/>
      <c r="L9" s="9"/>
      <c r="M9" s="9"/>
      <c r="N9" s="10"/>
    </row>
    <row r="10" spans="1:14" s="18" customFormat="1" ht="29.25" customHeight="1" x14ac:dyDescent="0.3">
      <c r="A10" s="13" t="s">
        <v>7</v>
      </c>
      <c r="B10" s="14" t="s">
        <v>32</v>
      </c>
      <c r="C10" s="15" t="s">
        <v>0</v>
      </c>
      <c r="D10" s="16" t="s">
        <v>1</v>
      </c>
      <c r="E10" s="15" t="s">
        <v>2</v>
      </c>
      <c r="F10" s="16" t="s">
        <v>27</v>
      </c>
      <c r="G10" s="88" t="s">
        <v>28</v>
      </c>
      <c r="H10" s="14" t="s">
        <v>34</v>
      </c>
      <c r="I10" s="14" t="s">
        <v>35</v>
      </c>
      <c r="J10" s="14" t="s">
        <v>36</v>
      </c>
      <c r="K10" s="14" t="s">
        <v>38</v>
      </c>
      <c r="L10" s="14" t="s">
        <v>39</v>
      </c>
      <c r="M10" s="14" t="s">
        <v>40</v>
      </c>
      <c r="N10" s="17" t="s">
        <v>11</v>
      </c>
    </row>
    <row r="11" spans="1:14" s="19" customFormat="1" ht="18" customHeight="1" x14ac:dyDescent="0.3">
      <c r="A11" s="33"/>
      <c r="B11" s="34">
        <v>1000</v>
      </c>
      <c r="C11" s="35" t="s">
        <v>22</v>
      </c>
      <c r="D11" s="36"/>
      <c r="E11" s="37"/>
      <c r="F11" s="36"/>
      <c r="G11" s="89"/>
      <c r="H11" s="36"/>
      <c r="I11" s="36"/>
      <c r="J11" s="36"/>
      <c r="K11" s="36"/>
      <c r="L11" s="36"/>
      <c r="M11" s="36"/>
      <c r="N11" s="38"/>
    </row>
    <row r="12" spans="1:14" ht="18" customHeight="1" x14ac:dyDescent="0.3">
      <c r="A12" s="39">
        <v>1</v>
      </c>
      <c r="B12" s="40"/>
      <c r="C12" s="41" t="s">
        <v>8</v>
      </c>
      <c r="D12" s="40">
        <v>1</v>
      </c>
      <c r="E12" s="40" t="s">
        <v>6</v>
      </c>
      <c r="F12" s="42">
        <v>0</v>
      </c>
      <c r="G12" s="83">
        <f>(F12*D12)+D12</f>
        <v>1</v>
      </c>
      <c r="H12" s="118">
        <f>IF(G12=0,"",0)</f>
        <v>0</v>
      </c>
      <c r="I12" s="118">
        <f t="shared" ref="I12" si="0">IF(G12=0,"",0)</f>
        <v>0</v>
      </c>
      <c r="J12" s="118">
        <f>IF(G12=0,"",0)</f>
        <v>0</v>
      </c>
      <c r="K12" s="118">
        <f>IF(H12="","",H12*G12)</f>
        <v>0</v>
      </c>
      <c r="L12" s="118">
        <f>IF(I12="","",I12*G12)</f>
        <v>0</v>
      </c>
      <c r="M12" s="118">
        <f>IF(J12="","",J12*G12)</f>
        <v>0</v>
      </c>
      <c r="N12" s="119">
        <f>IF(D12="","",(L12+K12+M12))</f>
        <v>0</v>
      </c>
    </row>
    <row r="13" spans="1:14" ht="18" customHeight="1" x14ac:dyDescent="0.3">
      <c r="A13" s="43">
        <f>A12+1</f>
        <v>2</v>
      </c>
      <c r="B13" s="44"/>
      <c r="C13" s="45" t="s">
        <v>10</v>
      </c>
      <c r="D13" s="44">
        <v>1</v>
      </c>
      <c r="E13" s="44" t="s">
        <v>6</v>
      </c>
      <c r="F13" s="42">
        <v>0</v>
      </c>
      <c r="G13" s="83">
        <f t="shared" ref="G13:G17" si="1">(F13*D13)+D13</f>
        <v>1</v>
      </c>
      <c r="H13" s="118">
        <f t="shared" ref="H13:H17" si="2">IF(G13=0,"",0)</f>
        <v>0</v>
      </c>
      <c r="I13" s="118">
        <f t="shared" ref="I13:I17" si="3">IF(G13=0,"",0)</f>
        <v>0</v>
      </c>
      <c r="J13" s="118">
        <f t="shared" ref="J13:J17" si="4">IF(G13=0,"",0)</f>
        <v>0</v>
      </c>
      <c r="K13" s="118">
        <f t="shared" ref="K13:K17" si="5">IF(H13="","",H13*G13)</f>
        <v>0</v>
      </c>
      <c r="L13" s="118">
        <f t="shared" ref="L13:L17" si="6">IF(I13="","",I13*G13)</f>
        <v>0</v>
      </c>
      <c r="M13" s="118">
        <f t="shared" ref="M13:M17" si="7">IF(J13="","",J13*G13)</f>
        <v>0</v>
      </c>
      <c r="N13" s="119">
        <f t="shared" ref="N13:N17" si="8">IF(D13="","",(L13+K13+M13))</f>
        <v>0</v>
      </c>
    </row>
    <row r="14" spans="1:14" ht="18" customHeight="1" x14ac:dyDescent="0.3">
      <c r="A14" s="43">
        <f t="shared" ref="A14:A17" si="9">A13+1</f>
        <v>3</v>
      </c>
      <c r="B14" s="44"/>
      <c r="C14" s="45" t="s">
        <v>9</v>
      </c>
      <c r="D14" s="44">
        <v>1</v>
      </c>
      <c r="E14" s="44" t="s">
        <v>6</v>
      </c>
      <c r="F14" s="42">
        <v>0</v>
      </c>
      <c r="G14" s="83">
        <f t="shared" si="1"/>
        <v>1</v>
      </c>
      <c r="H14" s="118">
        <f t="shared" si="2"/>
        <v>0</v>
      </c>
      <c r="I14" s="118">
        <f t="shared" si="3"/>
        <v>0</v>
      </c>
      <c r="J14" s="118">
        <f t="shared" si="4"/>
        <v>0</v>
      </c>
      <c r="K14" s="118">
        <f t="shared" si="5"/>
        <v>0</v>
      </c>
      <c r="L14" s="118">
        <f t="shared" si="6"/>
        <v>0</v>
      </c>
      <c r="M14" s="118">
        <f t="shared" si="7"/>
        <v>0</v>
      </c>
      <c r="N14" s="119">
        <f t="shared" si="8"/>
        <v>0</v>
      </c>
    </row>
    <row r="15" spans="1:14" ht="18" customHeight="1" x14ac:dyDescent="0.3">
      <c r="A15" s="43">
        <f t="shared" si="9"/>
        <v>4</v>
      </c>
      <c r="B15" s="44"/>
      <c r="C15" s="45" t="s">
        <v>3</v>
      </c>
      <c r="D15" s="44">
        <v>1</v>
      </c>
      <c r="E15" s="44" t="s">
        <v>6</v>
      </c>
      <c r="F15" s="42">
        <v>0</v>
      </c>
      <c r="G15" s="83">
        <f t="shared" si="1"/>
        <v>1</v>
      </c>
      <c r="H15" s="118">
        <f t="shared" si="2"/>
        <v>0</v>
      </c>
      <c r="I15" s="118">
        <f t="shared" si="3"/>
        <v>0</v>
      </c>
      <c r="J15" s="118">
        <f t="shared" si="4"/>
        <v>0</v>
      </c>
      <c r="K15" s="118">
        <f t="shared" si="5"/>
        <v>0</v>
      </c>
      <c r="L15" s="118">
        <f t="shared" si="6"/>
        <v>0</v>
      </c>
      <c r="M15" s="118">
        <f t="shared" si="7"/>
        <v>0</v>
      </c>
      <c r="N15" s="119">
        <f t="shared" si="8"/>
        <v>0</v>
      </c>
    </row>
    <row r="16" spans="1:14" ht="18" customHeight="1" x14ac:dyDescent="0.3">
      <c r="A16" s="43">
        <f t="shared" si="9"/>
        <v>5</v>
      </c>
      <c r="B16" s="46"/>
      <c r="C16" s="47" t="s">
        <v>37</v>
      </c>
      <c r="D16" s="46">
        <v>1</v>
      </c>
      <c r="E16" s="46" t="s">
        <v>6</v>
      </c>
      <c r="F16" s="42">
        <v>0</v>
      </c>
      <c r="G16" s="83">
        <f t="shared" ref="G16" si="10">(F16*D16)+D16</f>
        <v>1</v>
      </c>
      <c r="H16" s="118">
        <f t="shared" ref="H16" si="11">IF(G16=0,"",0)</f>
        <v>0</v>
      </c>
      <c r="I16" s="118">
        <f t="shared" ref="I16" si="12">IF(G16=0,"",0)</f>
        <v>0</v>
      </c>
      <c r="J16" s="118">
        <f t="shared" ref="J16" si="13">IF(G16=0,"",0)</f>
        <v>0</v>
      </c>
      <c r="K16" s="118">
        <f t="shared" si="5"/>
        <v>0</v>
      </c>
      <c r="L16" s="118">
        <f t="shared" si="6"/>
        <v>0</v>
      </c>
      <c r="M16" s="118">
        <f t="shared" si="7"/>
        <v>0</v>
      </c>
      <c r="N16" s="119">
        <f t="shared" si="8"/>
        <v>0</v>
      </c>
    </row>
    <row r="17" spans="1:17" ht="18" customHeight="1" x14ac:dyDescent="0.3">
      <c r="A17" s="43">
        <f t="shared" si="9"/>
        <v>6</v>
      </c>
      <c r="B17" s="46"/>
      <c r="C17" s="47" t="s">
        <v>4</v>
      </c>
      <c r="D17" s="46">
        <v>1</v>
      </c>
      <c r="E17" s="46" t="s">
        <v>6</v>
      </c>
      <c r="F17" s="42">
        <v>0</v>
      </c>
      <c r="G17" s="83">
        <f t="shared" si="1"/>
        <v>1</v>
      </c>
      <c r="H17" s="118">
        <f t="shared" si="2"/>
        <v>0</v>
      </c>
      <c r="I17" s="118">
        <f t="shared" si="3"/>
        <v>0</v>
      </c>
      <c r="J17" s="118">
        <f t="shared" si="4"/>
        <v>0</v>
      </c>
      <c r="K17" s="118">
        <f t="shared" si="5"/>
        <v>0</v>
      </c>
      <c r="L17" s="118">
        <f t="shared" si="6"/>
        <v>0</v>
      </c>
      <c r="M17" s="118">
        <f t="shared" si="7"/>
        <v>0</v>
      </c>
      <c r="N17" s="119">
        <f t="shared" si="8"/>
        <v>0</v>
      </c>
    </row>
    <row r="18" spans="1:17" ht="18" customHeight="1" x14ac:dyDescent="0.3">
      <c r="A18" s="48"/>
      <c r="B18" s="46"/>
      <c r="C18" s="47"/>
      <c r="D18" s="82"/>
      <c r="E18" s="46"/>
      <c r="F18" s="49"/>
      <c r="G18" s="84"/>
      <c r="H18" s="120"/>
      <c r="I18" s="120"/>
      <c r="J18" s="120"/>
      <c r="K18" s="120"/>
      <c r="L18" s="120"/>
      <c r="M18" s="120"/>
      <c r="N18" s="121"/>
      <c r="P18" s="94"/>
      <c r="Q18" s="94"/>
    </row>
    <row r="19" spans="1:17" s="112" customFormat="1" ht="18" customHeight="1" x14ac:dyDescent="0.3">
      <c r="A19" s="36"/>
      <c r="B19" s="34"/>
      <c r="C19" s="35"/>
      <c r="D19" s="36"/>
      <c r="E19" s="37"/>
      <c r="F19" s="36"/>
      <c r="G19" s="89"/>
      <c r="H19" s="122"/>
      <c r="I19" s="122"/>
      <c r="J19" s="122"/>
      <c r="K19" s="122"/>
      <c r="L19" s="122"/>
      <c r="M19" s="122" t="s">
        <v>29</v>
      </c>
      <c r="N19" s="122">
        <f>SUM(N12:N18)</f>
        <v>0</v>
      </c>
    </row>
    <row r="20" spans="1:17" s="9" customFormat="1" ht="18" customHeight="1" x14ac:dyDescent="0.3">
      <c r="A20" s="111"/>
      <c r="B20" s="111"/>
      <c r="C20" s="50"/>
      <c r="D20" s="51"/>
      <c r="E20" s="50"/>
      <c r="F20" s="51"/>
      <c r="G20" s="90"/>
      <c r="H20" s="123"/>
      <c r="I20" s="123"/>
      <c r="J20" s="123"/>
      <c r="K20" s="123"/>
      <c r="L20" s="123"/>
      <c r="M20" s="123"/>
      <c r="N20" s="123"/>
    </row>
    <row r="21" spans="1:17" s="112" customFormat="1" ht="18" customHeight="1" x14ac:dyDescent="0.3">
      <c r="A21" s="36"/>
      <c r="B21" s="34">
        <v>22000</v>
      </c>
      <c r="C21" s="35" t="s">
        <v>30</v>
      </c>
      <c r="D21" s="36"/>
      <c r="E21" s="37"/>
      <c r="F21" s="36"/>
      <c r="G21" s="89"/>
      <c r="H21" s="122"/>
      <c r="I21" s="122"/>
      <c r="J21" s="122"/>
      <c r="K21" s="122"/>
      <c r="L21" s="122"/>
      <c r="M21" s="122"/>
      <c r="N21" s="122"/>
    </row>
    <row r="22" spans="1:17" x14ac:dyDescent="0.3">
      <c r="A22" s="57" t="str">
        <f>IF(D22=0,"",1+MAX(A$12:A21))</f>
        <v/>
      </c>
      <c r="B22" s="81"/>
      <c r="C22" s="117" t="s">
        <v>44</v>
      </c>
      <c r="D22" s="77"/>
      <c r="E22" s="77"/>
      <c r="F22" s="42"/>
      <c r="G22" s="83"/>
      <c r="H22" s="118" t="str">
        <f t="shared" ref="H22:H41" si="14">IF(G22=0,"",0)</f>
        <v/>
      </c>
      <c r="I22" s="118" t="str">
        <f t="shared" ref="I22:I41" si="15">IF(G22=0,"",0)</f>
        <v/>
      </c>
      <c r="J22" s="118" t="str">
        <f t="shared" ref="J22:J41" si="16">IF(G22=0,"",0)</f>
        <v/>
      </c>
      <c r="K22" s="118" t="str">
        <f t="shared" ref="K22:K41" si="17">IF(H22="","",H22*G22)</f>
        <v/>
      </c>
      <c r="L22" s="118" t="str">
        <f t="shared" ref="L22:L41" si="18">IF(I22="","",I22*G22)</f>
        <v/>
      </c>
      <c r="M22" s="118" t="str">
        <f t="shared" ref="M22:M41" si="19">IF(J22="","",J22*G22)</f>
        <v/>
      </c>
      <c r="N22" s="119" t="str">
        <f t="shared" ref="N22:N41" si="20">IF(D22="","",(L22+K22+M22))</f>
        <v/>
      </c>
      <c r="P22" s="94"/>
      <c r="Q22" s="94"/>
    </row>
    <row r="23" spans="1:17" s="54" customFormat="1" x14ac:dyDescent="0.3">
      <c r="A23" s="57">
        <f>IF(D23=0,"",1+MAX(A$12:A22))</f>
        <v>7</v>
      </c>
      <c r="B23" s="56"/>
      <c r="C23" s="96" t="s">
        <v>45</v>
      </c>
      <c r="D23" s="53">
        <v>164.93</v>
      </c>
      <c r="E23" s="53" t="s">
        <v>60</v>
      </c>
      <c r="F23" s="42">
        <v>0.1</v>
      </c>
      <c r="G23" s="83">
        <f t="shared" ref="G23:G30" si="21">(F23*D23)+D23</f>
        <v>181.423</v>
      </c>
      <c r="H23" s="118">
        <v>18.399999999999999</v>
      </c>
      <c r="I23" s="118">
        <v>7.5</v>
      </c>
      <c r="J23" s="118">
        <f t="shared" ref="J23:J31" si="22">IF(G23=0,"",0)</f>
        <v>0</v>
      </c>
      <c r="K23" s="118">
        <f t="shared" ref="K23:K31" si="23">IF(H23="","",H23*G23)</f>
        <v>3338.1831999999999</v>
      </c>
      <c r="L23" s="118">
        <f t="shared" ref="L23:L31" si="24">IF(I23="","",I23*G23)</f>
        <v>1360.6725000000001</v>
      </c>
      <c r="M23" s="118">
        <f t="shared" ref="M23:M31" si="25">IF(J23="","",J23*G23)</f>
        <v>0</v>
      </c>
      <c r="N23" s="119">
        <f t="shared" ref="N23:N31" si="26">IF(D23="","",(L23+K23+M23))</f>
        <v>4698.8557000000001</v>
      </c>
    </row>
    <row r="24" spans="1:17" s="54" customFormat="1" x14ac:dyDescent="0.3">
      <c r="A24" s="57" t="str">
        <f>IF(D24=0,"",1+MAX(A$12:A23))</f>
        <v/>
      </c>
      <c r="B24" s="56"/>
      <c r="C24" s="96"/>
      <c r="D24" s="53"/>
      <c r="E24" s="53"/>
      <c r="F24" s="42"/>
      <c r="G24" s="83"/>
      <c r="H24" s="118" t="str">
        <f t="shared" ref="H24:H31" si="27">IF(G24=0,"",0)</f>
        <v/>
      </c>
      <c r="I24" s="118" t="str">
        <f t="shared" ref="I24:I31" si="28">IF(G24=0,"",0)</f>
        <v/>
      </c>
      <c r="J24" s="118" t="str">
        <f t="shared" si="22"/>
        <v/>
      </c>
      <c r="K24" s="118" t="str">
        <f t="shared" si="23"/>
        <v/>
      </c>
      <c r="L24" s="118" t="str">
        <f t="shared" si="24"/>
        <v/>
      </c>
      <c r="M24" s="118" t="str">
        <f t="shared" si="25"/>
        <v/>
      </c>
      <c r="N24" s="119" t="str">
        <f t="shared" si="26"/>
        <v/>
      </c>
    </row>
    <row r="25" spans="1:17" x14ac:dyDescent="0.3">
      <c r="A25" s="57" t="str">
        <f>IF(D25=0,"",1+MAX(A$12:A24))</f>
        <v/>
      </c>
      <c r="B25" s="55"/>
      <c r="C25" s="117" t="s">
        <v>46</v>
      </c>
      <c r="D25" s="53"/>
      <c r="E25" s="53"/>
      <c r="F25" s="42"/>
      <c r="G25" s="83"/>
      <c r="H25" s="118" t="str">
        <f t="shared" si="27"/>
        <v/>
      </c>
      <c r="I25" s="118" t="str">
        <f t="shared" si="28"/>
        <v/>
      </c>
      <c r="J25" s="118" t="str">
        <f t="shared" si="22"/>
        <v/>
      </c>
      <c r="K25" s="118" t="str">
        <f t="shared" si="23"/>
        <v/>
      </c>
      <c r="L25" s="118" t="str">
        <f t="shared" si="24"/>
        <v/>
      </c>
      <c r="M25" s="118" t="str">
        <f t="shared" si="25"/>
        <v/>
      </c>
      <c r="N25" s="119" t="str">
        <f t="shared" si="26"/>
        <v/>
      </c>
    </row>
    <row r="26" spans="1:17" x14ac:dyDescent="0.3">
      <c r="A26" s="57">
        <f>IF(D26=0,"",1+MAX(A$12:A25))</f>
        <v>8</v>
      </c>
      <c r="B26" s="55"/>
      <c r="C26" s="96" t="s">
        <v>47</v>
      </c>
      <c r="D26" s="53">
        <v>190.12</v>
      </c>
      <c r="E26" s="53" t="s">
        <v>60</v>
      </c>
      <c r="F26" s="42">
        <v>0.1</v>
      </c>
      <c r="G26" s="83">
        <f t="shared" si="21"/>
        <v>209.13200000000001</v>
      </c>
      <c r="H26" s="118">
        <v>20.399999999999999</v>
      </c>
      <c r="I26" s="118">
        <v>7.5</v>
      </c>
      <c r="J26" s="118">
        <f t="shared" si="22"/>
        <v>0</v>
      </c>
      <c r="K26" s="118">
        <f t="shared" si="23"/>
        <v>4266.2928000000002</v>
      </c>
      <c r="L26" s="118">
        <f t="shared" si="24"/>
        <v>1568.49</v>
      </c>
      <c r="M26" s="118">
        <f t="shared" si="25"/>
        <v>0</v>
      </c>
      <c r="N26" s="119">
        <f t="shared" si="26"/>
        <v>5834.7828</v>
      </c>
    </row>
    <row r="27" spans="1:17" s="54" customFormat="1" x14ac:dyDescent="0.3">
      <c r="A27" s="57" t="str">
        <f>IF(D27=0,"",1+MAX(A$12:A26))</f>
        <v/>
      </c>
      <c r="B27" s="56"/>
      <c r="C27" s="96"/>
      <c r="D27" s="53"/>
      <c r="E27" s="53"/>
      <c r="F27" s="42"/>
      <c r="G27" s="83"/>
      <c r="H27" s="118" t="str">
        <f t="shared" si="27"/>
        <v/>
      </c>
      <c r="I27" s="118" t="str">
        <f t="shared" si="28"/>
        <v/>
      </c>
      <c r="J27" s="118" t="str">
        <f t="shared" si="22"/>
        <v/>
      </c>
      <c r="K27" s="118" t="str">
        <f t="shared" si="23"/>
        <v/>
      </c>
      <c r="L27" s="118" t="str">
        <f t="shared" si="24"/>
        <v/>
      </c>
      <c r="M27" s="118" t="str">
        <f t="shared" si="25"/>
        <v/>
      </c>
      <c r="N27" s="119" t="str">
        <f t="shared" si="26"/>
        <v/>
      </c>
    </row>
    <row r="28" spans="1:17" s="54" customFormat="1" x14ac:dyDescent="0.3">
      <c r="A28" s="57" t="str">
        <f>IF(D28=0,"",1+MAX(A$12:A27))</f>
        <v/>
      </c>
      <c r="B28" s="56"/>
      <c r="C28" s="117" t="s">
        <v>48</v>
      </c>
      <c r="D28" s="53"/>
      <c r="E28" s="53"/>
      <c r="F28" s="42"/>
      <c r="G28" s="83"/>
      <c r="H28" s="118" t="str">
        <f t="shared" si="27"/>
        <v/>
      </c>
      <c r="I28" s="118" t="str">
        <f t="shared" si="28"/>
        <v/>
      </c>
      <c r="J28" s="118" t="str">
        <f t="shared" si="22"/>
        <v/>
      </c>
      <c r="K28" s="118" t="str">
        <f t="shared" si="23"/>
        <v/>
      </c>
      <c r="L28" s="118" t="str">
        <f t="shared" si="24"/>
        <v/>
      </c>
      <c r="M28" s="118" t="str">
        <f t="shared" si="25"/>
        <v/>
      </c>
      <c r="N28" s="119" t="str">
        <f t="shared" si="26"/>
        <v/>
      </c>
    </row>
    <row r="29" spans="1:17" s="54" customFormat="1" x14ac:dyDescent="0.3">
      <c r="A29" s="57">
        <f>IF(D29=0,"",1+MAX(A$12:A28))</f>
        <v>9</v>
      </c>
      <c r="B29" s="55"/>
      <c r="C29" s="96" t="s">
        <v>49</v>
      </c>
      <c r="D29" s="53">
        <v>209.51</v>
      </c>
      <c r="E29" s="53" t="s">
        <v>60</v>
      </c>
      <c r="F29" s="42">
        <v>0.1</v>
      </c>
      <c r="G29" s="83">
        <f t="shared" si="21"/>
        <v>230.46099999999998</v>
      </c>
      <c r="H29" s="118">
        <v>16.5</v>
      </c>
      <c r="I29" s="118">
        <v>6.8</v>
      </c>
      <c r="J29" s="118">
        <f t="shared" si="22"/>
        <v>0</v>
      </c>
      <c r="K29" s="118">
        <f t="shared" si="23"/>
        <v>3802.6064999999999</v>
      </c>
      <c r="L29" s="118">
        <f t="shared" si="24"/>
        <v>1567.1347999999998</v>
      </c>
      <c r="M29" s="118">
        <f t="shared" si="25"/>
        <v>0</v>
      </c>
      <c r="N29" s="119">
        <f t="shared" si="26"/>
        <v>5369.7412999999997</v>
      </c>
    </row>
    <row r="30" spans="1:17" s="54" customFormat="1" x14ac:dyDescent="0.3">
      <c r="A30" s="57">
        <f>IF(D30=0,"",1+MAX(A$12:A29))</f>
        <v>10</v>
      </c>
      <c r="B30" s="55"/>
      <c r="C30" s="96" t="s">
        <v>50</v>
      </c>
      <c r="D30" s="53">
        <v>175.39</v>
      </c>
      <c r="E30" s="53" t="s">
        <v>60</v>
      </c>
      <c r="F30" s="42">
        <v>0.1</v>
      </c>
      <c r="G30" s="83">
        <f t="shared" si="21"/>
        <v>192.92899999999997</v>
      </c>
      <c r="H30" s="118">
        <v>16.8</v>
      </c>
      <c r="I30" s="118">
        <v>6.8</v>
      </c>
      <c r="J30" s="118">
        <f t="shared" si="22"/>
        <v>0</v>
      </c>
      <c r="K30" s="118">
        <f t="shared" si="23"/>
        <v>3241.2071999999998</v>
      </c>
      <c r="L30" s="118">
        <f t="shared" si="24"/>
        <v>1311.9171999999999</v>
      </c>
      <c r="M30" s="118">
        <f t="shared" si="25"/>
        <v>0</v>
      </c>
      <c r="N30" s="119">
        <f t="shared" si="26"/>
        <v>4553.1243999999997</v>
      </c>
    </row>
    <row r="31" spans="1:17" s="54" customFormat="1" x14ac:dyDescent="0.3">
      <c r="A31" s="57" t="str">
        <f>IF(D31=0,"",1+MAX(A$12:A30))</f>
        <v/>
      </c>
      <c r="B31" s="55"/>
      <c r="C31" s="96"/>
      <c r="D31" s="53"/>
      <c r="E31" s="53"/>
      <c r="F31" s="42"/>
      <c r="G31" s="83"/>
      <c r="H31" s="118" t="str">
        <f t="shared" si="27"/>
        <v/>
      </c>
      <c r="I31" s="118" t="str">
        <f t="shared" si="28"/>
        <v/>
      </c>
      <c r="J31" s="118" t="str">
        <f t="shared" si="22"/>
        <v/>
      </c>
      <c r="K31" s="118" t="str">
        <f t="shared" si="23"/>
        <v/>
      </c>
      <c r="L31" s="118" t="str">
        <f t="shared" si="24"/>
        <v/>
      </c>
      <c r="M31" s="118" t="str">
        <f t="shared" si="25"/>
        <v/>
      </c>
      <c r="N31" s="119" t="str">
        <f t="shared" si="26"/>
        <v/>
      </c>
    </row>
    <row r="32" spans="1:17" s="54" customFormat="1" x14ac:dyDescent="0.3">
      <c r="A32" s="57" t="str">
        <f>IF(D32=0,"",1+MAX(A$12:A31))</f>
        <v/>
      </c>
      <c r="B32" s="56"/>
      <c r="C32" s="117" t="s">
        <v>51</v>
      </c>
      <c r="D32" s="53"/>
      <c r="E32" s="53"/>
      <c r="F32" s="42"/>
      <c r="G32" s="83"/>
      <c r="H32" s="118" t="str">
        <f t="shared" si="14"/>
        <v/>
      </c>
      <c r="I32" s="118" t="str">
        <f t="shared" si="15"/>
        <v/>
      </c>
      <c r="J32" s="118" t="str">
        <f t="shared" si="16"/>
        <v/>
      </c>
      <c r="K32" s="118" t="str">
        <f t="shared" si="17"/>
        <v/>
      </c>
      <c r="L32" s="118" t="str">
        <f t="shared" si="18"/>
        <v/>
      </c>
      <c r="M32" s="118" t="str">
        <f t="shared" si="19"/>
        <v/>
      </c>
      <c r="N32" s="119" t="str">
        <f t="shared" si="20"/>
        <v/>
      </c>
    </row>
    <row r="33" spans="1:14" s="54" customFormat="1" x14ac:dyDescent="0.3">
      <c r="A33" s="57">
        <f>IF(D33=0,"",1+MAX(A$12:A32))</f>
        <v>11</v>
      </c>
      <c r="B33" s="56"/>
      <c r="C33" s="96" t="s">
        <v>52</v>
      </c>
      <c r="D33" s="53">
        <v>43</v>
      </c>
      <c r="E33" s="53" t="s">
        <v>53</v>
      </c>
      <c r="F33" s="42">
        <v>0</v>
      </c>
      <c r="G33" s="83">
        <f t="shared" ref="G33:G40" si="29">(F33*D33)+D33</f>
        <v>43</v>
      </c>
      <c r="H33" s="118">
        <v>28</v>
      </c>
      <c r="I33" s="118">
        <v>15</v>
      </c>
      <c r="J33" s="118">
        <f t="shared" si="16"/>
        <v>0</v>
      </c>
      <c r="K33" s="118">
        <f t="shared" si="17"/>
        <v>1204</v>
      </c>
      <c r="L33" s="118">
        <f t="shared" si="18"/>
        <v>645</v>
      </c>
      <c r="M33" s="118">
        <f t="shared" si="19"/>
        <v>0</v>
      </c>
      <c r="N33" s="119">
        <f t="shared" si="20"/>
        <v>1849</v>
      </c>
    </row>
    <row r="34" spans="1:14" x14ac:dyDescent="0.3">
      <c r="A34" s="57">
        <f>IF(D34=0,"",1+MAX(A$12:A33))</f>
        <v>12</v>
      </c>
      <c r="B34" s="55"/>
      <c r="C34" s="96" t="s">
        <v>54</v>
      </c>
      <c r="D34" s="53">
        <v>35</v>
      </c>
      <c r="E34" s="53" t="s">
        <v>53</v>
      </c>
      <c r="F34" s="42">
        <v>0</v>
      </c>
      <c r="G34" s="83">
        <f t="shared" si="29"/>
        <v>35</v>
      </c>
      <c r="H34" s="118">
        <v>32</v>
      </c>
      <c r="I34" s="118">
        <v>18</v>
      </c>
      <c r="J34" s="118">
        <f t="shared" si="16"/>
        <v>0</v>
      </c>
      <c r="K34" s="118">
        <f t="shared" si="17"/>
        <v>1120</v>
      </c>
      <c r="L34" s="118">
        <f t="shared" si="18"/>
        <v>630</v>
      </c>
      <c r="M34" s="118">
        <f t="shared" si="19"/>
        <v>0</v>
      </c>
      <c r="N34" s="119">
        <f t="shared" si="20"/>
        <v>1750</v>
      </c>
    </row>
    <row r="35" spans="1:14" x14ac:dyDescent="0.3">
      <c r="A35" s="57" t="str">
        <f>IF(D35=0,"",1+MAX(A$12:A34))</f>
        <v/>
      </c>
      <c r="B35" s="55"/>
      <c r="C35" s="96"/>
      <c r="D35" s="53"/>
      <c r="E35" s="53"/>
      <c r="F35" s="42"/>
      <c r="G35" s="83"/>
      <c r="H35" s="118" t="str">
        <f t="shared" si="14"/>
        <v/>
      </c>
      <c r="I35" s="118" t="str">
        <f t="shared" si="15"/>
        <v/>
      </c>
      <c r="J35" s="118" t="str">
        <f t="shared" si="16"/>
        <v/>
      </c>
      <c r="K35" s="118" t="str">
        <f t="shared" si="17"/>
        <v/>
      </c>
      <c r="L35" s="118" t="str">
        <f t="shared" si="18"/>
        <v/>
      </c>
      <c r="M35" s="118" t="str">
        <f t="shared" si="19"/>
        <v/>
      </c>
      <c r="N35" s="119" t="str">
        <f t="shared" si="20"/>
        <v/>
      </c>
    </row>
    <row r="36" spans="1:14" s="54" customFormat="1" x14ac:dyDescent="0.3">
      <c r="A36" s="57" t="str">
        <f>IF(D36=0,"",1+MAX(A$12:A35))</f>
        <v/>
      </c>
      <c r="B36" s="56"/>
      <c r="C36" s="117" t="s">
        <v>55</v>
      </c>
      <c r="D36" s="53"/>
      <c r="E36" s="53"/>
      <c r="F36" s="42"/>
      <c r="G36" s="83"/>
      <c r="H36" s="118" t="str">
        <f t="shared" si="14"/>
        <v/>
      </c>
      <c r="I36" s="118" t="str">
        <f t="shared" si="15"/>
        <v/>
      </c>
      <c r="J36" s="118" t="str">
        <f t="shared" si="16"/>
        <v/>
      </c>
      <c r="K36" s="118" t="str">
        <f t="shared" si="17"/>
        <v/>
      </c>
      <c r="L36" s="118" t="str">
        <f t="shared" si="18"/>
        <v/>
      </c>
      <c r="M36" s="118" t="str">
        <f t="shared" si="19"/>
        <v/>
      </c>
      <c r="N36" s="119" t="str">
        <f t="shared" si="20"/>
        <v/>
      </c>
    </row>
    <row r="37" spans="1:14" s="54" customFormat="1" x14ac:dyDescent="0.3">
      <c r="A37" s="57">
        <f>IF(D37=0,"",1+MAX(A$12:A36))</f>
        <v>13</v>
      </c>
      <c r="B37" s="56"/>
      <c r="C37" s="96" t="s">
        <v>56</v>
      </c>
      <c r="D37" s="53">
        <v>6</v>
      </c>
      <c r="E37" s="53" t="s">
        <v>53</v>
      </c>
      <c r="F37" s="42">
        <v>0</v>
      </c>
      <c r="G37" s="83">
        <f t="shared" si="29"/>
        <v>6</v>
      </c>
      <c r="H37" s="118">
        <v>740</v>
      </c>
      <c r="I37" s="118">
        <v>140</v>
      </c>
      <c r="J37" s="118">
        <f t="shared" si="16"/>
        <v>0</v>
      </c>
      <c r="K37" s="118">
        <f t="shared" si="17"/>
        <v>4440</v>
      </c>
      <c r="L37" s="118">
        <f t="shared" si="18"/>
        <v>840</v>
      </c>
      <c r="M37" s="118">
        <f t="shared" si="19"/>
        <v>0</v>
      </c>
      <c r="N37" s="119">
        <f t="shared" si="20"/>
        <v>5280</v>
      </c>
    </row>
    <row r="38" spans="1:14" s="54" customFormat="1" x14ac:dyDescent="0.3">
      <c r="A38" s="57">
        <f>IF(D38=0,"",1+MAX(A$12:A37))</f>
        <v>14</v>
      </c>
      <c r="B38" s="55"/>
      <c r="C38" s="96" t="s">
        <v>57</v>
      </c>
      <c r="D38" s="53">
        <v>6</v>
      </c>
      <c r="E38" s="53" t="s">
        <v>53</v>
      </c>
      <c r="F38" s="42">
        <v>0</v>
      </c>
      <c r="G38" s="83">
        <f t="shared" si="29"/>
        <v>6</v>
      </c>
      <c r="H38" s="118">
        <v>620</v>
      </c>
      <c r="I38" s="118">
        <v>130</v>
      </c>
      <c r="J38" s="118">
        <f t="shared" si="16"/>
        <v>0</v>
      </c>
      <c r="K38" s="118">
        <f t="shared" si="17"/>
        <v>3720</v>
      </c>
      <c r="L38" s="118">
        <f t="shared" si="18"/>
        <v>780</v>
      </c>
      <c r="M38" s="118">
        <f t="shared" si="19"/>
        <v>0</v>
      </c>
      <c r="N38" s="119">
        <f t="shared" si="20"/>
        <v>4500</v>
      </c>
    </row>
    <row r="39" spans="1:14" s="54" customFormat="1" x14ac:dyDescent="0.3">
      <c r="A39" s="57">
        <f>IF(D39=0,"",1+MAX(A$12:A38))</f>
        <v>15</v>
      </c>
      <c r="B39" s="55"/>
      <c r="C39" s="96" t="s">
        <v>58</v>
      </c>
      <c r="D39" s="53">
        <v>1</v>
      </c>
      <c r="E39" s="53" t="s">
        <v>53</v>
      </c>
      <c r="F39" s="42">
        <v>0</v>
      </c>
      <c r="G39" s="83">
        <f t="shared" si="29"/>
        <v>1</v>
      </c>
      <c r="H39" s="118">
        <v>550</v>
      </c>
      <c r="I39" s="118">
        <v>130</v>
      </c>
      <c r="J39" s="118">
        <f t="shared" si="16"/>
        <v>0</v>
      </c>
      <c r="K39" s="118">
        <f t="shared" si="17"/>
        <v>550</v>
      </c>
      <c r="L39" s="118">
        <f t="shared" si="18"/>
        <v>130</v>
      </c>
      <c r="M39" s="118">
        <f t="shared" si="19"/>
        <v>0</v>
      </c>
      <c r="N39" s="119">
        <f t="shared" si="20"/>
        <v>680</v>
      </c>
    </row>
    <row r="40" spans="1:14" s="54" customFormat="1" x14ac:dyDescent="0.3">
      <c r="A40" s="57">
        <f>IF(D40=0,"",1+MAX(A$12:A39))</f>
        <v>16</v>
      </c>
      <c r="B40" s="55"/>
      <c r="C40" s="96" t="s">
        <v>59</v>
      </c>
      <c r="D40" s="53">
        <v>3</v>
      </c>
      <c r="E40" s="53" t="s">
        <v>53</v>
      </c>
      <c r="F40" s="42">
        <v>0</v>
      </c>
      <c r="G40" s="83">
        <f t="shared" si="29"/>
        <v>3</v>
      </c>
      <c r="H40" s="118">
        <v>450</v>
      </c>
      <c r="I40" s="118">
        <v>90</v>
      </c>
      <c r="J40" s="118">
        <f t="shared" si="16"/>
        <v>0</v>
      </c>
      <c r="K40" s="118">
        <f t="shared" si="17"/>
        <v>1350</v>
      </c>
      <c r="L40" s="118">
        <f t="shared" si="18"/>
        <v>270</v>
      </c>
      <c r="M40" s="118">
        <f t="shared" si="19"/>
        <v>0</v>
      </c>
      <c r="N40" s="119">
        <f t="shared" si="20"/>
        <v>1620</v>
      </c>
    </row>
    <row r="41" spans="1:14" s="54" customFormat="1" x14ac:dyDescent="0.3">
      <c r="A41" s="80" t="str">
        <f>IF(D41=0,"",1+MAX(A$12:A40))</f>
        <v/>
      </c>
      <c r="B41" s="79"/>
      <c r="C41" s="113"/>
      <c r="D41" s="78"/>
      <c r="E41" s="78"/>
      <c r="F41" s="49"/>
      <c r="G41" s="84"/>
      <c r="H41" s="120" t="str">
        <f t="shared" si="14"/>
        <v/>
      </c>
      <c r="I41" s="120" t="str">
        <f t="shared" si="15"/>
        <v/>
      </c>
      <c r="J41" s="120" t="str">
        <f t="shared" si="16"/>
        <v/>
      </c>
      <c r="K41" s="120" t="str">
        <f t="shared" si="17"/>
        <v/>
      </c>
      <c r="L41" s="120" t="str">
        <f t="shared" si="18"/>
        <v/>
      </c>
      <c r="M41" s="120" t="str">
        <f t="shared" si="19"/>
        <v/>
      </c>
      <c r="N41" s="121" t="str">
        <f t="shared" si="20"/>
        <v/>
      </c>
    </row>
    <row r="42" spans="1:14" s="112" customFormat="1" ht="18" customHeight="1" x14ac:dyDescent="0.3">
      <c r="A42" s="36"/>
      <c r="B42" s="34"/>
      <c r="C42" s="35"/>
      <c r="D42" s="36"/>
      <c r="E42" s="37"/>
      <c r="F42" s="36"/>
      <c r="G42" s="89"/>
      <c r="H42" s="122"/>
      <c r="I42" s="122"/>
      <c r="J42" s="122"/>
      <c r="K42" s="122"/>
      <c r="L42" s="122"/>
      <c r="M42" s="122" t="s">
        <v>29</v>
      </c>
      <c r="N42" s="122">
        <f>SUM(N22:N41)</f>
        <v>36135.504199999996</v>
      </c>
    </row>
    <row r="43" spans="1:14" s="9" customFormat="1" ht="18" customHeight="1" x14ac:dyDescent="0.3">
      <c r="A43" s="136"/>
      <c r="B43" s="136"/>
      <c r="C43" s="136"/>
      <c r="D43" s="136"/>
      <c r="E43" s="136"/>
      <c r="F43" s="136"/>
      <c r="G43" s="136"/>
      <c r="H43" s="136"/>
      <c r="I43" s="136"/>
      <c r="J43" s="111"/>
      <c r="K43" s="111"/>
      <c r="L43" s="111"/>
      <c r="M43" s="111"/>
      <c r="N43" s="52"/>
    </row>
    <row r="44" spans="1:14" s="116" customFormat="1" ht="20.25" customHeight="1" x14ac:dyDescent="0.3">
      <c r="A44" s="139" t="s">
        <v>12</v>
      </c>
      <c r="B44" s="139"/>
      <c r="C44" s="139"/>
      <c r="D44" s="139"/>
      <c r="E44" s="139"/>
      <c r="F44" s="139"/>
      <c r="G44" s="139"/>
      <c r="H44" s="139"/>
      <c r="I44" s="139"/>
      <c r="J44" s="139"/>
      <c r="K44" s="139"/>
      <c r="L44" s="139"/>
      <c r="M44" s="115"/>
      <c r="N44" s="124">
        <f>SUM(N42,N19)</f>
        <v>36135.504199999996</v>
      </c>
    </row>
    <row r="45" spans="1:14" s="66" customFormat="1" ht="20.25" customHeight="1" x14ac:dyDescent="0.3">
      <c r="A45" s="140" t="s">
        <v>20</v>
      </c>
      <c r="B45" s="141"/>
      <c r="C45" s="141"/>
      <c r="D45" s="141"/>
      <c r="E45" s="141"/>
      <c r="F45" s="141"/>
      <c r="G45" s="141"/>
      <c r="H45" s="141"/>
      <c r="I45" s="141"/>
      <c r="J45" s="141"/>
      <c r="K45" s="141"/>
      <c r="L45" s="142"/>
      <c r="M45" s="114">
        <v>0.2</v>
      </c>
      <c r="N45" s="125">
        <f>N44*M45</f>
        <v>7227.1008399999992</v>
      </c>
    </row>
    <row r="46" spans="1:14" s="65" customFormat="1" ht="20.25" customHeight="1" x14ac:dyDescent="0.3">
      <c r="A46" s="143" t="s">
        <v>5</v>
      </c>
      <c r="B46" s="144"/>
      <c r="C46" s="144"/>
      <c r="D46" s="144"/>
      <c r="E46" s="144"/>
      <c r="F46" s="144"/>
      <c r="G46" s="144"/>
      <c r="H46" s="144"/>
      <c r="I46" s="144"/>
      <c r="J46" s="144"/>
      <c r="K46" s="144"/>
      <c r="L46" s="145"/>
      <c r="M46" s="99">
        <v>0.03</v>
      </c>
      <c r="N46" s="126">
        <f>N44*M46</f>
        <v>1084.0651259999997</v>
      </c>
    </row>
    <row r="47" spans="1:14" s="66" customFormat="1" ht="20.25" customHeight="1" x14ac:dyDescent="0.3">
      <c r="A47" s="146" t="s">
        <v>18</v>
      </c>
      <c r="B47" s="147"/>
      <c r="C47" s="147"/>
      <c r="D47" s="147"/>
      <c r="E47" s="147"/>
      <c r="F47" s="147"/>
      <c r="G47" s="147"/>
      <c r="H47" s="147"/>
      <c r="I47" s="147"/>
      <c r="J47" s="147"/>
      <c r="K47" s="147"/>
      <c r="L47" s="148"/>
      <c r="M47" s="98">
        <v>0.05</v>
      </c>
      <c r="N47" s="127">
        <f>N44*M47</f>
        <v>1806.7752099999998</v>
      </c>
    </row>
    <row r="48" spans="1:14" s="18" customFormat="1" ht="20.25" customHeight="1" x14ac:dyDescent="0.3">
      <c r="A48" s="137" t="s">
        <v>13</v>
      </c>
      <c r="B48" s="138"/>
      <c r="C48" s="138"/>
      <c r="D48" s="138"/>
      <c r="E48" s="138"/>
      <c r="F48" s="138"/>
      <c r="G48" s="138"/>
      <c r="H48" s="138"/>
      <c r="I48" s="138"/>
      <c r="J48" s="97"/>
      <c r="K48" s="100"/>
      <c r="L48" s="100"/>
      <c r="M48" s="100"/>
      <c r="N48" s="128">
        <f>N44+N45+N46+N47</f>
        <v>46253.445375999996</v>
      </c>
    </row>
    <row r="49" spans="1:14" ht="20.25" customHeight="1" x14ac:dyDescent="0.3">
      <c r="A49" s="20" t="s">
        <v>21</v>
      </c>
      <c r="B49" s="21"/>
      <c r="C49" s="58"/>
      <c r="D49" s="59"/>
      <c r="E49" s="58"/>
      <c r="F49" s="59"/>
      <c r="G49" s="91"/>
      <c r="H49" s="58"/>
      <c r="I49" s="58"/>
      <c r="J49" s="58"/>
      <c r="K49" s="58"/>
      <c r="L49" s="58"/>
      <c r="M49" s="58"/>
      <c r="N49" s="60"/>
    </row>
    <row r="50" spans="1:14" ht="20.25" customHeight="1" x14ac:dyDescent="0.3">
      <c r="A50" s="61" t="s">
        <v>31</v>
      </c>
      <c r="B50" s="21"/>
      <c r="C50" s="58"/>
      <c r="D50" s="59"/>
      <c r="E50" s="58"/>
      <c r="F50" s="59"/>
      <c r="G50" s="91"/>
      <c r="H50" s="58"/>
      <c r="I50" s="58"/>
      <c r="J50" s="58"/>
      <c r="K50" s="58"/>
      <c r="L50" s="58"/>
      <c r="M50" s="58"/>
      <c r="N50" s="95"/>
    </row>
    <row r="51" spans="1:14" ht="20.25" customHeight="1" x14ac:dyDescent="0.3">
      <c r="A51" s="61" t="s">
        <v>26</v>
      </c>
      <c r="B51" s="21"/>
      <c r="C51" s="58"/>
      <c r="D51" s="59"/>
      <c r="E51" s="58"/>
      <c r="F51" s="59"/>
      <c r="G51" s="91"/>
      <c r="H51" s="58"/>
      <c r="I51" s="58"/>
      <c r="J51" s="58"/>
      <c r="K51" s="58"/>
      <c r="L51" s="58"/>
      <c r="M51" s="58"/>
      <c r="N51" s="60"/>
    </row>
    <row r="52" spans="1:14" ht="20.25" customHeight="1" x14ac:dyDescent="0.3">
      <c r="A52" s="61" t="s">
        <v>24</v>
      </c>
      <c r="B52" s="21"/>
      <c r="C52" s="58"/>
      <c r="D52" s="59"/>
      <c r="E52" s="58"/>
      <c r="F52" s="59"/>
      <c r="G52" s="91"/>
      <c r="H52" s="58"/>
      <c r="I52" s="58"/>
      <c r="J52" s="58"/>
      <c r="K52" s="58"/>
      <c r="L52" s="58"/>
      <c r="M52" s="58"/>
      <c r="N52" s="60"/>
    </row>
    <row r="53" spans="1:14" ht="20.25" customHeight="1" x14ac:dyDescent="0.3">
      <c r="A53" s="61" t="s">
        <v>25</v>
      </c>
      <c r="B53" s="21"/>
      <c r="C53" s="58"/>
      <c r="D53" s="59"/>
      <c r="E53" s="58"/>
      <c r="F53" s="59"/>
      <c r="G53" s="91"/>
      <c r="H53" s="58"/>
      <c r="I53" s="58"/>
      <c r="J53" s="58"/>
      <c r="K53" s="58"/>
      <c r="L53" s="58"/>
      <c r="M53" s="58"/>
      <c r="N53" s="95"/>
    </row>
    <row r="54" spans="1:14" ht="15.75" customHeight="1" thickBot="1" x14ac:dyDescent="0.35">
      <c r="A54" s="22"/>
      <c r="B54" s="23"/>
      <c r="C54" s="62"/>
      <c r="D54" s="63"/>
      <c r="E54" s="62"/>
      <c r="F54" s="63"/>
      <c r="G54" s="92"/>
      <c r="H54" s="62"/>
      <c r="I54" s="62"/>
      <c r="J54" s="62"/>
      <c r="K54" s="62"/>
      <c r="L54" s="62"/>
      <c r="M54" s="62"/>
      <c r="N54" s="64"/>
    </row>
  </sheetData>
  <mergeCells count="6">
    <mergeCell ref="A43:I43"/>
    <mergeCell ref="A48:I48"/>
    <mergeCell ref="A44:L44"/>
    <mergeCell ref="A45:L45"/>
    <mergeCell ref="A46:L46"/>
    <mergeCell ref="A47:L47"/>
  </mergeCells>
  <printOptions horizontalCentered="1"/>
  <pageMargins left="0" right="0" top="0" bottom="0.17" header="0" footer="0"/>
  <pageSetup paperSize="9" scale="59" fitToHeight="0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TAKE-OFF</vt:lpstr>
      <vt:lpstr>SUMMARY!Print_Area</vt:lpstr>
      <vt:lpstr>'TAKE-OFF'!Print_Area</vt:lpstr>
      <vt:lpstr>'TAKE-OFF'!Print_Titles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Engr. Umair</cp:lastModifiedBy>
  <cp:lastPrinted>2019-03-19T12:47:20Z</cp:lastPrinted>
  <dcterms:created xsi:type="dcterms:W3CDTF">2016-03-30T11:57:46Z</dcterms:created>
  <dcterms:modified xsi:type="dcterms:W3CDTF">2024-09-20T14:58:25Z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