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030A2AD3-7C57-42ED-A8B3-16FC2A0E2C9D}" xr6:coauthVersionLast="47" xr6:coauthVersionMax="47" xr10:uidLastSave="{00000000-0000-0000-0000-000000000000}"/>
  <bookViews>
    <workbookView xWindow="-110" yWindow="-110" windowWidth="19420" windowHeight="10300" tabRatio="868" activeTab="3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Roof" sheetId="105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5">Preliminaries!$A$1:$F$66</definedName>
    <definedName name="_xlnm.Print_Area" localSheetId="4">Roof!$A$1:$F$80</definedName>
    <definedName name="_xlnm.Print_Area" localSheetId="3">Summary!$A$1:$D$37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05" l="1"/>
  <c r="L27" i="105" s="1"/>
  <c r="J27" i="105"/>
  <c r="I27" i="105"/>
  <c r="C29" i="105"/>
  <c r="L51" i="105"/>
  <c r="K51" i="105"/>
  <c r="J51" i="105"/>
  <c r="I51" i="105"/>
  <c r="M51" i="105" s="1"/>
  <c r="J49" i="105"/>
  <c r="I49" i="105"/>
  <c r="M49" i="105" s="1"/>
  <c r="L49" i="105"/>
  <c r="J39" i="105"/>
  <c r="I39" i="105"/>
  <c r="J37" i="105"/>
  <c r="I37" i="105"/>
  <c r="K27" i="105" l="1"/>
  <c r="E27" i="105"/>
  <c r="F27" i="105" s="1"/>
  <c r="M27" i="105"/>
  <c r="N27" i="105"/>
  <c r="E51" i="105"/>
  <c r="F51" i="105" s="1"/>
  <c r="N51" i="105"/>
  <c r="E49" i="105"/>
  <c r="F49" i="105" s="1"/>
  <c r="N49" i="105"/>
  <c r="K49" i="105"/>
  <c r="E39" i="105"/>
  <c r="E37" i="105"/>
  <c r="A14" i="105" l="1"/>
  <c r="A16" i="105"/>
  <c r="A18" i="105"/>
  <c r="A20" i="105"/>
  <c r="A22" i="105"/>
  <c r="A24" i="105"/>
  <c r="A26" i="105"/>
  <c r="A30" i="105"/>
  <c r="A31" i="105"/>
  <c r="A32" i="105"/>
  <c r="A34" i="105"/>
  <c r="A36" i="105"/>
  <c r="A42" i="105"/>
  <c r="A44" i="105"/>
  <c r="A46" i="105"/>
  <c r="A48" i="105"/>
  <c r="A53" i="105"/>
  <c r="A54" i="105"/>
  <c r="A56" i="105"/>
  <c r="A58" i="105"/>
  <c r="A60" i="105"/>
  <c r="A62" i="105"/>
  <c r="A63" i="105"/>
  <c r="A64" i="105"/>
  <c r="A66" i="105"/>
  <c r="A68" i="105"/>
  <c r="A69" i="105"/>
  <c r="A70" i="105"/>
  <c r="A72" i="105"/>
  <c r="A74" i="105"/>
  <c r="A75" i="105"/>
  <c r="A76" i="105"/>
  <c r="L77" i="105"/>
  <c r="K77" i="105"/>
  <c r="J77" i="105"/>
  <c r="N77" i="105" s="1"/>
  <c r="I77" i="105"/>
  <c r="M77" i="105" s="1"/>
  <c r="L73" i="105"/>
  <c r="K73" i="105"/>
  <c r="J73" i="105"/>
  <c r="N73" i="105" s="1"/>
  <c r="I73" i="105"/>
  <c r="M73" i="105" s="1"/>
  <c r="L71" i="105"/>
  <c r="K71" i="105"/>
  <c r="J71" i="105"/>
  <c r="N71" i="105" s="1"/>
  <c r="I71" i="105"/>
  <c r="M71" i="105" s="1"/>
  <c r="L67" i="105"/>
  <c r="K67" i="105"/>
  <c r="J67" i="105"/>
  <c r="N67" i="105" s="1"/>
  <c r="I67" i="105"/>
  <c r="M67" i="105" s="1"/>
  <c r="L65" i="105"/>
  <c r="K65" i="105"/>
  <c r="J65" i="105"/>
  <c r="N65" i="105" s="1"/>
  <c r="I65" i="105"/>
  <c r="M65" i="105" s="1"/>
  <c r="L61" i="105"/>
  <c r="K61" i="105"/>
  <c r="J61" i="105"/>
  <c r="N61" i="105" s="1"/>
  <c r="I61" i="105"/>
  <c r="M61" i="105" s="1"/>
  <c r="L59" i="105"/>
  <c r="K59" i="105"/>
  <c r="J59" i="105"/>
  <c r="N59" i="105" s="1"/>
  <c r="I59" i="105"/>
  <c r="M59" i="105" s="1"/>
  <c r="L57" i="105"/>
  <c r="K57" i="105"/>
  <c r="J57" i="105"/>
  <c r="N57" i="105" s="1"/>
  <c r="I57" i="105"/>
  <c r="M57" i="105" s="1"/>
  <c r="L55" i="105"/>
  <c r="K55" i="105"/>
  <c r="J55" i="105"/>
  <c r="N55" i="105" s="1"/>
  <c r="I55" i="105"/>
  <c r="M55" i="105" s="1"/>
  <c r="J47" i="105"/>
  <c r="I47" i="105"/>
  <c r="L45" i="105"/>
  <c r="K45" i="105"/>
  <c r="J45" i="105"/>
  <c r="N45" i="105" s="1"/>
  <c r="I45" i="105"/>
  <c r="M45" i="105" s="1"/>
  <c r="L43" i="105"/>
  <c r="K43" i="105"/>
  <c r="J43" i="105"/>
  <c r="N43" i="105" s="1"/>
  <c r="I43" i="105"/>
  <c r="M43" i="105" s="1"/>
  <c r="J41" i="105"/>
  <c r="I41" i="105"/>
  <c r="J35" i="105"/>
  <c r="I35" i="105"/>
  <c r="L33" i="105"/>
  <c r="K33" i="105"/>
  <c r="J33" i="105"/>
  <c r="N33" i="105" s="1"/>
  <c r="I33" i="105"/>
  <c r="M33" i="105" s="1"/>
  <c r="L29" i="105"/>
  <c r="K29" i="105"/>
  <c r="J29" i="105"/>
  <c r="N29" i="105" s="1"/>
  <c r="I29" i="105"/>
  <c r="M29" i="105" s="1"/>
  <c r="L25" i="105"/>
  <c r="K25" i="105"/>
  <c r="J25" i="105"/>
  <c r="N25" i="105" s="1"/>
  <c r="I25" i="105"/>
  <c r="M25" i="105" s="1"/>
  <c r="L21" i="105"/>
  <c r="K21" i="105"/>
  <c r="J21" i="105"/>
  <c r="N21" i="105" s="1"/>
  <c r="I21" i="105"/>
  <c r="M21" i="105" s="1"/>
  <c r="B2" i="95"/>
  <c r="E41" i="105" l="1"/>
  <c r="E29" i="105"/>
  <c r="F29" i="105" s="1"/>
  <c r="E65" i="105"/>
  <c r="F65" i="105" s="1"/>
  <c r="E25" i="105"/>
  <c r="F25" i="105" s="1"/>
  <c r="E67" i="105"/>
  <c r="F67" i="105" s="1"/>
  <c r="E43" i="105"/>
  <c r="F43" i="105" s="1"/>
  <c r="E57" i="105"/>
  <c r="F57" i="105" s="1"/>
  <c r="E47" i="105"/>
  <c r="E55" i="105"/>
  <c r="F55" i="105" s="1"/>
  <c r="E77" i="105"/>
  <c r="F77" i="105" s="1"/>
  <c r="E21" i="105"/>
  <c r="F21" i="105" s="1"/>
  <c r="E73" i="105"/>
  <c r="F73" i="105" s="1"/>
  <c r="E45" i="105"/>
  <c r="F45" i="105" s="1"/>
  <c r="E71" i="105"/>
  <c r="F71" i="105" s="1"/>
  <c r="E35" i="105"/>
  <c r="E61" i="105"/>
  <c r="F61" i="105" s="1"/>
  <c r="E33" i="105"/>
  <c r="F33" i="105" s="1"/>
  <c r="E59" i="105"/>
  <c r="F59" i="105" s="1"/>
  <c r="M40" i="111" l="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I66" i="105"/>
  <c r="J66" i="105"/>
  <c r="I68" i="105"/>
  <c r="J68" i="105"/>
  <c r="I69" i="105"/>
  <c r="J69" i="105"/>
  <c r="I70" i="105"/>
  <c r="J70" i="105"/>
  <c r="I72" i="105"/>
  <c r="J72" i="105"/>
  <c r="I74" i="105"/>
  <c r="J74" i="105"/>
  <c r="I75" i="105"/>
  <c r="J75" i="105"/>
  <c r="I76" i="105"/>
  <c r="J76" i="105"/>
  <c r="I78" i="105"/>
  <c r="J78" i="105"/>
  <c r="J23" i="105"/>
  <c r="N23" i="105" s="1"/>
  <c r="J19" i="105"/>
  <c r="J17" i="105"/>
  <c r="J15" i="105"/>
  <c r="J13" i="105"/>
  <c r="L11" i="105"/>
  <c r="J11" i="105"/>
  <c r="N11" i="105" s="1"/>
  <c r="A12" i="105"/>
  <c r="C13" i="105"/>
  <c r="L23" i="105"/>
  <c r="C35" i="105"/>
  <c r="C37" i="105" s="1"/>
  <c r="I11" i="105"/>
  <c r="K23" i="105"/>
  <c r="I17" i="105"/>
  <c r="I15" i="105"/>
  <c r="I13" i="105"/>
  <c r="N76" i="105"/>
  <c r="N75" i="105"/>
  <c r="N74" i="105"/>
  <c r="N72" i="105"/>
  <c r="N8" i="105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80" i="105"/>
  <c r="J79" i="105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80" i="105"/>
  <c r="A78" i="105"/>
  <c r="H19" i="97"/>
  <c r="F19" i="97" s="1"/>
  <c r="A65" i="97"/>
  <c r="H13" i="97"/>
  <c r="F13" i="97" s="1"/>
  <c r="H11" i="97"/>
  <c r="B3" i="95"/>
  <c r="B2" i="105"/>
  <c r="H9" i="97"/>
  <c r="F9" i="97" s="1"/>
  <c r="L5" i="109" a="1"/>
  <c r="B3" i="105" l="1"/>
  <c r="B3" i="97"/>
  <c r="L37" i="105"/>
  <c r="C39" i="105"/>
  <c r="M37" i="105"/>
  <c r="F37" i="105"/>
  <c r="N37" i="105"/>
  <c r="K37" i="105"/>
  <c r="N13" i="105"/>
  <c r="C15" i="105"/>
  <c r="C17" i="105" s="1"/>
  <c r="C19" i="105" s="1"/>
  <c r="L19" i="105" s="1"/>
  <c r="M13" i="105"/>
  <c r="C41" i="105"/>
  <c r="K35" i="105"/>
  <c r="L35" i="105"/>
  <c r="M35" i="105"/>
  <c r="N35" i="105"/>
  <c r="F35" i="105"/>
  <c r="B2" i="97"/>
  <c r="E15" i="105"/>
  <c r="I23" i="105"/>
  <c r="L13" i="105"/>
  <c r="K13" i="105"/>
  <c r="E13" i="105"/>
  <c r="F13" i="105" s="1"/>
  <c r="A13" i="105" s="1"/>
  <c r="K11" i="105"/>
  <c r="I19" i="105"/>
  <c r="M11" i="105"/>
  <c r="E11" i="105"/>
  <c r="F11" i="105" s="1"/>
  <c r="E17" i="105"/>
  <c r="L5" i="109"/>
  <c r="K19" i="105" l="1"/>
  <c r="F17" i="105"/>
  <c r="K15" i="105"/>
  <c r="M19" i="105"/>
  <c r="M17" i="105"/>
  <c r="L17" i="105"/>
  <c r="L39" i="105"/>
  <c r="F39" i="105"/>
  <c r="M39" i="105"/>
  <c r="N39" i="105"/>
  <c r="K39" i="105"/>
  <c r="K17" i="105"/>
  <c r="N17" i="105"/>
  <c r="M15" i="105"/>
  <c r="L15" i="105"/>
  <c r="N19" i="105"/>
  <c r="F15" i="105"/>
  <c r="A15" i="105" s="1"/>
  <c r="L41" i="105"/>
  <c r="K41" i="105"/>
  <c r="F41" i="105"/>
  <c r="M41" i="105"/>
  <c r="N41" i="105"/>
  <c r="N15" i="105"/>
  <c r="F11" i="97"/>
  <c r="A11" i="97" s="1"/>
  <c r="A13" i="97" s="1"/>
  <c r="M23" i="105"/>
  <c r="E23" i="105"/>
  <c r="F23" i="105" s="1"/>
  <c r="C47" i="105"/>
  <c r="E19" i="105"/>
  <c r="F19" i="105" s="1"/>
  <c r="A17" i="105" l="1"/>
  <c r="A19" i="105" s="1"/>
  <c r="L47" i="105"/>
  <c r="K47" i="105"/>
  <c r="N47" i="105"/>
  <c r="M47" i="105"/>
  <c r="F47" i="105"/>
  <c r="F79" i="105" s="1"/>
  <c r="D8" i="109" l="1"/>
  <c r="L79" i="105"/>
  <c r="G8" i="109" s="1"/>
  <c r="K79" i="105"/>
  <c r="F8" i="109" s="1"/>
  <c r="N79" i="105"/>
  <c r="I8" i="109" s="1"/>
  <c r="M79" i="105"/>
  <c r="H8" i="109" s="1"/>
  <c r="A21" i="105"/>
  <c r="P79" i="105" l="1"/>
  <c r="K8" i="109"/>
  <c r="A23" i="105"/>
  <c r="A25" i="105" l="1"/>
  <c r="A29" i="105" l="1"/>
  <c r="A27" i="105"/>
  <c r="G11" i="109"/>
  <c r="H11" i="109"/>
  <c r="A33" i="105" l="1"/>
  <c r="A35" i="105" s="1"/>
  <c r="A37" i="105" s="1"/>
  <c r="A39" i="105" s="1"/>
  <c r="H23" i="97"/>
  <c r="F23" i="97" s="1"/>
  <c r="A41" i="105" l="1"/>
  <c r="A43" i="105" s="1"/>
  <c r="A45" i="105" s="1"/>
  <c r="A47" i="105" s="1"/>
  <c r="A49" i="105" s="1"/>
  <c r="A51" i="105" l="1"/>
  <c r="A55" i="105" s="1"/>
  <c r="A57" i="105" s="1"/>
  <c r="A59" i="105" s="1"/>
  <c r="A61" i="105" s="1"/>
  <c r="A65" i="105" s="1"/>
  <c r="A67" i="105" s="1"/>
  <c r="A71" i="105" s="1"/>
  <c r="A73" i="105" s="1"/>
  <c r="A77" i="105" s="1"/>
  <c r="H29" i="97"/>
  <c r="F29" i="97" s="1"/>
  <c r="H27" i="97"/>
  <c r="F27" i="97" s="1"/>
  <c r="C17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3" i="109" s="1"/>
  <c r="A21" i="97" l="1"/>
  <c r="A23" i="97" l="1"/>
  <c r="A25" i="97" s="1"/>
  <c r="A27" i="97" s="1"/>
  <c r="A29" i="97" s="1"/>
  <c r="A31" i="97" s="1"/>
  <c r="A33" i="97" l="1"/>
  <c r="I11" i="109"/>
  <c r="D11" i="109" l="1"/>
  <c r="D15" i="109" s="1"/>
  <c r="K2" i="111" s="1"/>
  <c r="F11" i="109"/>
  <c r="K11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<sst xmlns="http://schemas.openxmlformats.org/spreadsheetml/2006/main" count="253" uniqueCount="183">
  <si>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</si>
  <si>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</si>
  <si>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</si>
  <si>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</si>
  <si>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</si>
  <si>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</si>
  <si>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</si>
  <si>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</si>
  <si>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</si>
  <si>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</si>
  <si>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</si>
  <si>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</si>
  <si>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</si>
  <si>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</si>
  <si>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</si>
  <si>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</si>
  <si>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</si>
  <si>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</si>
  <si>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</si>
  <si>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</si>
  <si>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</si>
  <si>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</si>
  <si>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</si>
  <si>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</si>
  <si>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</si>
  <si>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</si>
  <si>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</si>
  <si>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</si>
  <si>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</si>
  <si>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</si>
  <si>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Roof</t>
  </si>
  <si>
    <t>PITCHED ROOF</t>
  </si>
  <si>
    <t>Wall plate; 100mm x 50mm</t>
  </si>
  <si>
    <t>Ridge</t>
  </si>
  <si>
    <t>Valley</t>
  </si>
  <si>
    <t>Hips</t>
  </si>
  <si>
    <t>Firrings</t>
  </si>
  <si>
    <t>Soffit</t>
  </si>
  <si>
    <t>Fascia</t>
  </si>
  <si>
    <t>LEAD FLASHING</t>
  </si>
  <si>
    <t>Lead flashing</t>
  </si>
  <si>
    <t>ROOF SUNDRIES</t>
  </si>
  <si>
    <t>No level surveys have been provided so all excavation quantities are provisional</t>
  </si>
  <si>
    <t>SOFFITS AND FASCIAS - UPVC</t>
  </si>
  <si>
    <t>RAINWATER GOODS - UPVC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</si>
  <si>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</si>
  <si>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</si>
  <si>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</si>
  <si>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</si>
  <si>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</si>
  <si>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</si>
  <si>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</si>
  <si>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</si>
  <si>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</si>
  <si>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</si>
  <si>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</si>
  <si>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</si>
  <si>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</si>
  <si>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</si>
  <si>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</si>
  <si>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</si>
  <si>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</si>
  <si>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</si>
  <si>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</si>
  <si>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</si>
  <si>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</si>
  <si>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</si>
  <si>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</si>
  <si>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</si>
  <si>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</si>
  <si>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</si>
  <si>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</si>
  <si>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</si>
  <si>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</si>
  <si>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</si>
  <si>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</si>
  <si>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</si>
  <si>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</si>
  <si>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</si>
  <si>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</si>
  <si>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</si>
  <si>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</si>
  <si>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</si>
  <si>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</si>
  <si>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</si>
  <si>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</si>
  <si>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</si>
  <si>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</si>
  <si>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</si>
  <si>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</si>
  <si>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</si>
  <si>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</si>
  <si>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</si>
  <si>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</si>
  <si>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</si>
  <si>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</si>
  <si>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</si>
  <si>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</si>
  <si>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</si>
  <si>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</si>
  <si>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</si>
  <si>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</si>
  <si>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</si>
  <si>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</si>
  <si>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</si>
  <si>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</si>
  <si>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</si>
  <si>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</si>
  <si>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</si>
  <si>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</si>
  <si>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</si>
  <si>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</si>
  <si>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</si>
  <si>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</si>
  <si>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</si>
  <si>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</si>
  <si>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</si>
  <si>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</si>
  <si>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</si>
  <si>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</si>
  <si>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</si>
  <si>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</si>
  <si>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</si>
  <si>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</si>
  <si>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</si>
  <si>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</si>
  <si>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</si>
  <si>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</si>
  <si>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</si>
  <si>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</si>
  <si>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</si>
  <si>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</si>
  <si>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</si>
  <si>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</si>
  <si>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</si>
  <si>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</si>
  <si>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</si>
  <si>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</si>
  <si>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</si>
  <si>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</si>
  <si>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</si>
  <si>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</si>
  <si>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</si>
  <si>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</si>
  <si>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</si>
  <si>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</si>
  <si>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</si>
  <si>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</si>
  <si>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</si>
  <si>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</si>
  <si>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</si>
  <si>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</si>
  <si>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</si>
  <si>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</si>
  <si>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</si>
  <si>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</si>
  <si>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</si>
  <si>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</si>
  <si>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Exterior Grade Plywood Sheathing</t>
  </si>
  <si>
    <t xml:space="preserve">FLAT ROOF </t>
  </si>
  <si>
    <t>150X50mm Joists @ 400mm Centre</t>
  </si>
  <si>
    <t>13mm Thick Layer Of Mineral Chipping Bedded In Hot Bitumen</t>
  </si>
  <si>
    <t>3 Layers Built Up Roofing Felt</t>
  </si>
  <si>
    <t>1 Layer of Perforated Felt</t>
  </si>
  <si>
    <t>150mm Thick Kingspan Thermaroof TR27 Insulative Roof Cladding</t>
  </si>
  <si>
    <t>18mm Plywood Decking</t>
  </si>
  <si>
    <t>Vapor Layer</t>
  </si>
  <si>
    <t>Solid Noggins</t>
  </si>
  <si>
    <t>Trimmer</t>
  </si>
  <si>
    <t>100m UPVC Half Round Gutters</t>
  </si>
  <si>
    <t>63mm UPVC New Rain Water Pipe</t>
  </si>
  <si>
    <t>Tiles; Roof Tiles To match Existing</t>
  </si>
  <si>
    <t>Battens; 38mm x 25mm</t>
  </si>
  <si>
    <t>Tyvek Supro Or Similar Beathable Felt</t>
  </si>
  <si>
    <t>100mm Fiberglass Insulation</t>
  </si>
  <si>
    <t>150X50mm @ 400 centre ceiling joists</t>
  </si>
  <si>
    <t>125X50mm @ 400 Centre Rafters</t>
  </si>
  <si>
    <t>100mm Kingspan Kooltherm K7 Insulation</t>
  </si>
  <si>
    <t>32X6mm Mild Steel Straps W/ Noggins</t>
  </si>
  <si>
    <t>100X150mm Purlins</t>
  </si>
  <si>
    <t>PROPOSED TWO STOREY REAR EXTENSION</t>
  </si>
  <si>
    <t xml:space="preserve">PROJECT: SAMPLE FOR ROOFING 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</si>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</sst>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81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2" fontId="13" fillId="0" borderId="0" xfId="0" applyNumberFormat="1" applyFont="1" applyAlignment="1">
      <alignment horizontal="left"/>
    </xf>
    <xf numFmtId="2" fontId="26" fillId="0" borderId="0" xfId="8" applyNumberFormat="1" applyFill="1" applyAlignment="1">
      <alignment horizontal="left"/>
    </xf>
    <xf numFmtId="2" fontId="29" fillId="0" borderId="0" xfId="7" applyNumberFormat="1" applyFont="1" applyAlignment="1">
      <alignment horizontal="center"/>
    </xf>
    <xf numFmtId="166" fontId="29" fillId="0" borderId="7" xfId="7" applyNumberFormat="1" applyFont="1" applyBorder="1" applyAlignment="1">
      <alignment horizontal="center"/>
    </xf>
    <xf numFmtId="166" fontId="29" fillId="0" borderId="6" xfId="7" applyNumberFormat="1" applyFont="1" applyBorder="1" applyAlignment="1">
      <alignment horizontal="center"/>
    </xf>
    <xf numFmtId="166" fontId="29" fillId="0" borderId="0" xfId="7" applyNumberFormat="1" applyFont="1"/>
    <xf numFmtId="0" fontId="29" fillId="0" borderId="0" xfId="7" applyFont="1"/>
    <xf numFmtId="166" fontId="29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3" fillId="0" borderId="0" xfId="4" applyFont="1"/>
    <xf numFmtId="0" fontId="32" fillId="0" borderId="0" xfId="4" applyFont="1" applyAlignment="1">
      <alignment wrapText="1"/>
    </xf>
    <xf numFmtId="0" fontId="27" fillId="2" borderId="9" xfId="4" applyFont="1" applyFill="1" applyBorder="1" applyAlignment="1">
      <alignment vertical="center" wrapText="1"/>
    </xf>
    <xf numFmtId="0" fontId="27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3" fillId="0" borderId="0" xfId="7" applyFont="1"/>
    <xf numFmtId="0" fontId="34" fillId="0" borderId="0" xfId="0" applyFont="1"/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7" applyFont="1" applyFill="1" applyBorder="1" applyAlignment="1">
      <alignment vertical="center"/>
    </xf>
    <xf numFmtId="2" fontId="31" fillId="2" borderId="10" xfId="7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7" applyNumberFormat="1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8" xfId="7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7" applyNumberFormat="1" applyFont="1" applyAlignment="1">
      <alignment horizontal="center"/>
    </xf>
    <xf numFmtId="0" fontId="31" fillId="2" borderId="9" xfId="7" applyFont="1" applyFill="1" applyBorder="1" applyAlignment="1">
      <alignment vertical="center" wrapText="1"/>
    </xf>
    <xf numFmtId="0" fontId="31" fillId="0" borderId="1" xfId="7" applyFont="1" applyBorder="1" applyAlignment="1">
      <alignment vertical="center" wrapText="1"/>
    </xf>
    <xf numFmtId="2" fontId="31" fillId="0" borderId="2" xfId="7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7" applyFont="1" applyBorder="1" applyAlignment="1">
      <alignment horizontal="left" vertical="center" wrapText="1" indent="2"/>
    </xf>
    <xf numFmtId="2" fontId="29" fillId="0" borderId="0" xfId="7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7" applyFont="1" applyBorder="1"/>
    <xf numFmtId="2" fontId="29" fillId="0" borderId="5" xfId="7" applyNumberFormat="1" applyFont="1" applyBorder="1" applyAlignment="1">
      <alignment horizontal="center"/>
    </xf>
    <xf numFmtId="0" fontId="29" fillId="0" borderId="0" xfId="7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7" applyFont="1" applyAlignment="1">
      <alignment wrapText="1"/>
    </xf>
    <xf numFmtId="0" fontId="36" fillId="0" borderId="0" xfId="7" applyFont="1" applyAlignment="1">
      <alignment wrapText="1"/>
    </xf>
    <xf numFmtId="2" fontId="36" fillId="0" borderId="0" xfId="7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7" applyFont="1" applyAlignment="1">
      <alignment wrapText="1"/>
    </xf>
    <xf numFmtId="2" fontId="36" fillId="0" borderId="0" xfId="7" applyNumberFormat="1" applyFont="1" applyAlignment="1">
      <alignment horizontal="center"/>
    </xf>
    <xf numFmtId="166" fontId="31" fillId="0" borderId="0" xfId="7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7" applyNumberFormat="1" applyFont="1" applyBorder="1" applyAlignment="1">
      <alignment horizontal="center" vertical="center"/>
    </xf>
    <xf numFmtId="166" fontId="29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2" fontId="37" fillId="2" borderId="10" xfId="0" applyNumberFormat="1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7" applyFont="1" applyAlignment="1">
      <alignment horizontal="center" vertical="center"/>
    </xf>
    <xf numFmtId="0" fontId="29" fillId="0" borderId="7" xfId="7" applyFont="1" applyBorder="1" applyAlignment="1">
      <alignment horizontal="center" vertical="center"/>
    </xf>
    <xf numFmtId="166" fontId="29" fillId="0" borderId="4" xfId="7" applyNumberFormat="1" applyFont="1" applyBorder="1" applyAlignment="1">
      <alignment horizontal="center" vertical="center"/>
    </xf>
    <xf numFmtId="166" fontId="29" fillId="0" borderId="5" xfId="7" applyNumberFormat="1" applyFont="1" applyBorder="1" applyAlignment="1">
      <alignment horizontal="center" vertical="center"/>
    </xf>
    <xf numFmtId="0" fontId="29" fillId="0" borderId="6" xfId="7" applyFont="1" applyBorder="1" applyAlignment="1">
      <alignment horizontal="center" vertical="center"/>
    </xf>
    <xf numFmtId="166" fontId="31" fillId="0" borderId="7" xfId="7" applyNumberFormat="1" applyFont="1" applyBorder="1" applyAlignment="1">
      <alignment horizontal="center" vertical="center"/>
    </xf>
    <xf numFmtId="166" fontId="29" fillId="3" borderId="8" xfId="7" applyNumberFormat="1" applyFont="1" applyFill="1" applyBorder="1" applyAlignment="1">
      <alignment horizontal="center" vertical="center"/>
    </xf>
    <xf numFmtId="166" fontId="29" fillId="4" borderId="0" xfId="7" applyNumberFormat="1" applyFont="1" applyFill="1" applyAlignment="1">
      <alignment horizontal="center" vertical="center"/>
    </xf>
    <xf numFmtId="166" fontId="31" fillId="4" borderId="0" xfId="7" applyNumberFormat="1" applyFont="1" applyFill="1" applyAlignment="1">
      <alignment horizontal="center" vertical="center"/>
    </xf>
    <xf numFmtId="166" fontId="31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23" fillId="0" borderId="0" xfId="0" applyNumberFormat="1" applyFont="1"/>
    <xf numFmtId="166" fontId="16" fillId="0" borderId="8" xfId="0" applyNumberFormat="1" applyFont="1" applyBorder="1" applyAlignment="1">
      <alignment horizontal="left" vertical="top"/>
    </xf>
    <xf numFmtId="0" fontId="39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7" applyNumberFormat="1" applyFont="1" applyAlignment="1">
      <alignment horizontal="center" vertical="center"/>
    </xf>
    <xf numFmtId="0" fontId="31" fillId="0" borderId="7" xfId="7" applyFont="1" applyBorder="1" applyAlignment="1">
      <alignment horizontal="center" vertical="center"/>
    </xf>
    <xf numFmtId="0" fontId="29" fillId="0" borderId="5" xfId="7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7" applyFont="1" applyFill="1" applyBorder="1" applyAlignment="1" applyProtection="1">
      <alignment horizontal="center" vertical="center"/>
      <protection locked="0"/>
    </xf>
    <xf numFmtId="0" fontId="28" fillId="2" borderId="10" xfId="7" applyFont="1" applyFill="1" applyBorder="1" applyAlignment="1" applyProtection="1">
      <alignment horizontal="center" vertical="center"/>
      <protection locked="0"/>
    </xf>
    <xf numFmtId="0" fontId="28" fillId="2" borderId="11" xfId="7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7" applyNumberFormat="1" applyFont="1" applyAlignment="1" applyProtection="1">
      <alignment horizontal="center"/>
      <protection locked="0"/>
    </xf>
    <xf numFmtId="0" fontId="41" fillId="0" borderId="0" xfId="7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7" applyNumberFormat="1" applyFont="1" applyBorder="1" applyAlignment="1" applyProtection="1">
      <alignment horizontal="center"/>
      <protection locked="0"/>
    </xf>
    <xf numFmtId="0" fontId="31" fillId="2" borderId="8" xfId="7" applyFont="1" applyFill="1" applyBorder="1" applyAlignment="1" applyProtection="1">
      <alignment vertical="center"/>
      <protection locked="0"/>
    </xf>
    <xf numFmtId="10" fontId="31" fillId="2" borderId="0" xfId="7" applyNumberFormat="1" applyFont="1" applyFill="1" applyAlignment="1" applyProtection="1">
      <alignment horizontal="center"/>
      <protection locked="0"/>
    </xf>
    <xf numFmtId="2" fontId="42" fillId="2" borderId="0" xfId="7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7" applyNumberFormat="1" applyFont="1" applyFill="1" applyBorder="1" applyAlignment="1" applyProtection="1">
      <alignment horizontal="center"/>
      <protection locked="0"/>
    </xf>
    <xf numFmtId="0" fontId="31" fillId="0" borderId="8" xfId="7" applyFont="1" applyBorder="1" applyAlignment="1" applyProtection="1">
      <alignment vertical="center"/>
      <protection locked="0"/>
    </xf>
    <xf numFmtId="10" fontId="31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7" applyFont="1" applyFill="1" applyBorder="1" applyAlignment="1" applyProtection="1">
      <alignment vertical="center"/>
      <protection locked="0"/>
    </xf>
    <xf numFmtId="10" fontId="31" fillId="2" borderId="5" xfId="7" applyNumberFormat="1" applyFont="1" applyFill="1" applyBorder="1" applyAlignment="1" applyProtection="1">
      <alignment horizontal="center"/>
      <protection locked="0"/>
    </xf>
    <xf numFmtId="2" fontId="42" fillId="2" borderId="5" xfId="7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7" applyNumberFormat="1" applyFont="1" applyProtection="1">
      <protection locked="0"/>
    </xf>
    <xf numFmtId="0" fontId="48" fillId="0" borderId="0" xfId="7" applyFont="1" applyProtection="1">
      <protection locked="0"/>
    </xf>
    <xf numFmtId="0" fontId="48" fillId="0" borderId="0" xfId="7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7" applyNumberFormat="1" applyFont="1" applyProtection="1">
      <protection locked="0"/>
    </xf>
    <xf numFmtId="0" fontId="50" fillId="0" borderId="0" xfId="7" applyFont="1" applyProtection="1">
      <protection locked="0"/>
    </xf>
    <xf numFmtId="166" fontId="48" fillId="0" borderId="0" xfId="7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7" applyNumberFormat="1" applyFont="1" applyAlignment="1">
      <alignment horizontal="center"/>
    </xf>
    <xf numFmtId="0" fontId="45" fillId="0" borderId="0" xfId="7" applyFont="1"/>
    <xf numFmtId="166" fontId="45" fillId="0" borderId="0" xfId="7" applyNumberFormat="1" applyFont="1"/>
    <xf numFmtId="0" fontId="44" fillId="0" borderId="0" xfId="0" applyFont="1" applyAlignment="1">
      <alignment horizontal="center"/>
    </xf>
    <xf numFmtId="0" fontId="45" fillId="0" borderId="0" xfId="7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31" fillId="2" borderId="10" xfId="7" applyNumberFormat="1" applyFont="1" applyFill="1" applyBorder="1" applyAlignment="1">
      <alignment horizontal="center" vertical="center"/>
    </xf>
    <xf numFmtId="166" fontId="31" fillId="2" borderId="11" xfId="7" applyNumberFormat="1" applyFont="1" applyFill="1" applyBorder="1" applyAlignment="1">
      <alignment horizontal="center" vertical="center"/>
    </xf>
    <xf numFmtId="0" fontId="29" fillId="0" borderId="0" xfId="7" applyFont="1" applyAlignment="1">
      <alignment horizontal="center"/>
    </xf>
    <xf numFmtId="0" fontId="28" fillId="2" borderId="9" xfId="7" applyFont="1" applyFill="1" applyBorder="1" applyAlignment="1">
      <alignment horizontal="center" vertical="center"/>
    </xf>
    <xf numFmtId="0" fontId="28" fillId="2" borderId="10" xfId="7" applyFont="1" applyFill="1" applyBorder="1" applyAlignment="1">
      <alignment horizontal="center" vertical="center"/>
    </xf>
    <xf numFmtId="0" fontId="28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31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12" zoomScale="111" zoomScaleNormal="95" workbookViewId="0">
      <selection activeCell="G55" sqref="G55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9" t="s">
        <v>14</v>
      </c>
      <c r="C24" s="260"/>
      <c r="D24" s="260"/>
      <c r="E24" s="260"/>
      <c r="F24" s="260"/>
      <c r="G24" s="260"/>
      <c r="H24" s="260"/>
      <c r="I24" s="260"/>
      <c r="J24" s="260"/>
      <c r="K24" s="261"/>
      <c r="L24" s="10"/>
    </row>
    <row r="25" spans="1:12" ht="15" customHeight="1" thickBot="1" x14ac:dyDescent="0.3">
      <c r="A25" s="8"/>
      <c r="B25" s="262"/>
      <c r="C25" s="263"/>
      <c r="D25" s="263"/>
      <c r="E25" s="263"/>
      <c r="F25" s="263"/>
      <c r="G25" s="263"/>
      <c r="H25" s="263"/>
      <c r="I25" s="263"/>
      <c r="J25" s="263"/>
      <c r="K25" s="264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9" t="s">
        <v>4</v>
      </c>
      <c r="C31" s="260"/>
      <c r="D31" s="260"/>
      <c r="E31" s="260"/>
      <c r="F31" s="260"/>
      <c r="G31" s="260"/>
      <c r="H31" s="260"/>
      <c r="I31" s="260"/>
      <c r="J31" s="260"/>
      <c r="K31" s="261"/>
      <c r="L31" s="10"/>
    </row>
    <row r="32" spans="1:12" ht="15" customHeight="1" thickBot="1" x14ac:dyDescent="0.3">
      <c r="A32" s="8"/>
      <c r="B32" s="262"/>
      <c r="C32" s="263"/>
      <c r="D32" s="263"/>
      <c r="E32" s="263"/>
      <c r="F32" s="263"/>
      <c r="G32" s="263"/>
      <c r="H32" s="263"/>
      <c r="I32" s="263"/>
      <c r="J32" s="263"/>
      <c r="K32" s="264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9" t="s">
        <v>180</v>
      </c>
      <c r="C38" s="260"/>
      <c r="D38" s="260"/>
      <c r="E38" s="260"/>
      <c r="F38" s="260"/>
      <c r="G38" s="260"/>
      <c r="H38" s="260"/>
      <c r="I38" s="260"/>
      <c r="J38" s="260"/>
      <c r="K38" s="261"/>
      <c r="L38" s="10"/>
    </row>
    <row r="39" spans="1:12" ht="15" customHeight="1" x14ac:dyDescent="0.25">
      <c r="A39" s="8"/>
      <c r="B39" s="265"/>
      <c r="C39" s="266"/>
      <c r="D39" s="266"/>
      <c r="E39" s="266"/>
      <c r="F39" s="266"/>
      <c r="G39" s="266"/>
      <c r="H39" s="266"/>
      <c r="I39" s="266"/>
      <c r="J39" s="266"/>
      <c r="K39" s="267"/>
      <c r="L39" s="10"/>
    </row>
    <row r="40" spans="1:12" ht="15" customHeight="1" x14ac:dyDescent="0.25">
      <c r="A40" s="8"/>
      <c r="B40" s="265"/>
      <c r="C40" s="266"/>
      <c r="D40" s="266"/>
      <c r="E40" s="266"/>
      <c r="F40" s="266"/>
      <c r="G40" s="266"/>
      <c r="H40" s="266"/>
      <c r="I40" s="266"/>
      <c r="J40" s="266"/>
      <c r="K40" s="267"/>
      <c r="L40" s="10"/>
    </row>
    <row r="41" spans="1:12" ht="15" customHeight="1" thickBot="1" x14ac:dyDescent="0.3">
      <c r="A41" s="8"/>
      <c r="B41" s="262"/>
      <c r="C41" s="263"/>
      <c r="D41" s="263"/>
      <c r="E41" s="263"/>
      <c r="F41" s="263"/>
      <c r="G41" s="263"/>
      <c r="H41" s="263"/>
      <c r="I41" s="263"/>
      <c r="J41" s="263"/>
      <c r="K41" s="264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9" t="s">
        <v>181</v>
      </c>
      <c r="C47" s="260"/>
      <c r="D47" s="260"/>
      <c r="E47" s="260"/>
      <c r="F47" s="260"/>
      <c r="G47" s="260"/>
      <c r="H47" s="260"/>
      <c r="I47" s="260"/>
      <c r="J47" s="260"/>
      <c r="K47" s="261"/>
      <c r="L47" s="10"/>
    </row>
    <row r="48" spans="1:12" ht="15" customHeight="1" x14ac:dyDescent="0.25">
      <c r="A48" s="8"/>
      <c r="B48" s="265"/>
      <c r="C48" s="266"/>
      <c r="D48" s="266"/>
      <c r="E48" s="266"/>
      <c r="F48" s="266"/>
      <c r="G48" s="266"/>
      <c r="H48" s="266"/>
      <c r="I48" s="266"/>
      <c r="J48" s="266"/>
      <c r="K48" s="267"/>
      <c r="L48" s="10"/>
    </row>
    <row r="49" spans="1:12" ht="15" customHeight="1" x14ac:dyDescent="0.25">
      <c r="A49" s="8"/>
      <c r="B49" s="265"/>
      <c r="C49" s="266"/>
      <c r="D49" s="266"/>
      <c r="E49" s="266"/>
      <c r="F49" s="266"/>
      <c r="G49" s="266"/>
      <c r="H49" s="266"/>
      <c r="I49" s="266"/>
      <c r="J49" s="266"/>
      <c r="K49" s="267"/>
      <c r="L49" s="10"/>
    </row>
    <row r="50" spans="1:12" ht="15" customHeight="1" thickBot="1" x14ac:dyDescent="0.3">
      <c r="A50" s="8"/>
      <c r="B50" s="262"/>
      <c r="C50" s="263"/>
      <c r="D50" s="263"/>
      <c r="E50" s="263"/>
      <c r="F50" s="263"/>
      <c r="G50" s="263"/>
      <c r="H50" s="263"/>
      <c r="I50" s="263"/>
      <c r="J50" s="263"/>
      <c r="K50" s="264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8" t="s">
        <v>182</v>
      </c>
      <c r="C57" s="260"/>
      <c r="D57" s="260"/>
      <c r="E57" s="260"/>
      <c r="F57" s="260"/>
      <c r="G57" s="260"/>
      <c r="H57" s="260"/>
      <c r="I57" s="260"/>
      <c r="J57" s="260"/>
      <c r="K57" s="261"/>
      <c r="L57" s="10"/>
    </row>
    <row r="58" spans="1:12" ht="15" customHeight="1" thickBot="1" x14ac:dyDescent="0.3">
      <c r="A58" s="8"/>
      <c r="B58" s="262"/>
      <c r="C58" s="263"/>
      <c r="D58" s="263"/>
      <c r="E58" s="263"/>
      <c r="F58" s="263"/>
      <c r="G58" s="263"/>
      <c r="H58" s="263"/>
      <c r="I58" s="263"/>
      <c r="J58" s="263"/>
      <c r="K58" s="264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4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ROOFING 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0"/>
    </row>
    <row r="6" spans="1:2" ht="21.25" customHeight="1" thickBot="1" x14ac:dyDescent="0.3">
      <c r="A6" s="94"/>
      <c r="B6" s="95" t="s">
        <v>5</v>
      </c>
    </row>
    <row r="7" spans="1:2" ht="15" customHeight="1" x14ac:dyDescent="0.35">
      <c r="A7" s="96"/>
      <c r="B7" s="40"/>
    </row>
    <row r="8" spans="1:2" s="42" customFormat="1" ht="15" customHeight="1" x14ac:dyDescent="0.35">
      <c r="A8" s="96">
        <v>1</v>
      </c>
      <c r="B8" s="41" t="s">
        <v>6</v>
      </c>
    </row>
    <row r="9" spans="1:2" s="42" customFormat="1" ht="15" customHeight="1" x14ac:dyDescent="0.35">
      <c r="A9" s="96"/>
      <c r="B9" s="41"/>
    </row>
    <row r="10" spans="1:2" s="42" customFormat="1" ht="15" customHeight="1" x14ac:dyDescent="0.35">
      <c r="A10" s="82">
        <v>1.1000000000000001</v>
      </c>
      <c r="B10" s="21" t="s">
        <v>45</v>
      </c>
    </row>
    <row r="11" spans="1:2" s="42" customFormat="1" ht="15" customHeight="1" x14ac:dyDescent="0.35">
      <c r="A11" s="82">
        <f>+A10+0.1</f>
        <v>1.2000000000000002</v>
      </c>
      <c r="B11" s="21" t="s">
        <v>15</v>
      </c>
    </row>
    <row r="12" spans="1:2" s="42" customFormat="1" ht="15" customHeight="1" x14ac:dyDescent="0.35">
      <c r="A12" s="82">
        <f t="shared" ref="A12:A18" si="0">+A11+0.1</f>
        <v>1.3000000000000003</v>
      </c>
      <c r="B12" s="83" t="s">
        <v>70</v>
      </c>
    </row>
    <row r="13" spans="1:2" s="42" customFormat="1" ht="15" customHeight="1" x14ac:dyDescent="0.35">
      <c r="A13" s="84">
        <f t="shared" si="0"/>
        <v>1.4000000000000004</v>
      </c>
      <c r="B13" s="57" t="s">
        <v>118</v>
      </c>
    </row>
    <row r="14" spans="1:2" s="42" customFormat="1" ht="15" customHeight="1" x14ac:dyDescent="0.35">
      <c r="A14" s="82">
        <f t="shared" si="0"/>
        <v>1.5000000000000004</v>
      </c>
      <c r="B14" s="21" t="s">
        <v>16</v>
      </c>
    </row>
    <row r="15" spans="1:2" s="42" customFormat="1" ht="15" customHeight="1" x14ac:dyDescent="0.35">
      <c r="A15" s="84">
        <f t="shared" si="0"/>
        <v>1.6000000000000005</v>
      </c>
      <c r="B15" s="57" t="s">
        <v>71</v>
      </c>
    </row>
    <row r="16" spans="1:2" s="42" customFormat="1" ht="15" customHeight="1" x14ac:dyDescent="0.35">
      <c r="A16" s="82">
        <f t="shared" si="0"/>
        <v>1.7000000000000006</v>
      </c>
      <c r="B16" s="41" t="s">
        <v>109</v>
      </c>
    </row>
    <row r="17" spans="1:2" s="42" customFormat="1" ht="15" customHeight="1" x14ac:dyDescent="0.35">
      <c r="A17" s="82">
        <f t="shared" si="0"/>
        <v>1.8000000000000007</v>
      </c>
      <c r="B17" s="44" t="s">
        <v>72</v>
      </c>
    </row>
    <row r="18" spans="1:2" s="42" customFormat="1" ht="15" customHeight="1" x14ac:dyDescent="0.35">
      <c r="A18" s="82">
        <f t="shared" si="0"/>
        <v>1.9000000000000008</v>
      </c>
      <c r="B18" s="40" t="s">
        <v>110</v>
      </c>
    </row>
    <row r="19" spans="1:2" s="42" customFormat="1" ht="15" customHeight="1" x14ac:dyDescent="0.35">
      <c r="A19" s="85">
        <v>1.1000000000000001</v>
      </c>
      <c r="B19" s="46" t="s">
        <v>42</v>
      </c>
    </row>
    <row r="20" spans="1:2" s="42" customFormat="1" ht="15" customHeight="1" x14ac:dyDescent="0.35">
      <c r="A20" s="85">
        <v>1.1100000000000001</v>
      </c>
      <c r="B20" s="41" t="s">
        <v>73</v>
      </c>
    </row>
    <row r="21" spans="1:2" s="42" customFormat="1" ht="15" customHeight="1" x14ac:dyDescent="0.35">
      <c r="A21" s="85">
        <v>1.1200000000000001</v>
      </c>
      <c r="B21" s="40" t="s">
        <v>46</v>
      </c>
    </row>
    <row r="22" spans="1:2" s="42" customFormat="1" ht="15" customHeight="1" x14ac:dyDescent="0.35">
      <c r="A22" s="97"/>
      <c r="B22" s="40"/>
    </row>
    <row r="23" spans="1:2" s="42" customFormat="1" ht="15" customHeight="1" x14ac:dyDescent="0.35">
      <c r="A23" s="96">
        <v>2</v>
      </c>
      <c r="B23" s="40" t="s">
        <v>108</v>
      </c>
    </row>
    <row r="24" spans="1:2" s="42" customFormat="1" ht="15" customHeight="1" x14ac:dyDescent="0.35">
      <c r="A24" s="96"/>
      <c r="B24" s="40"/>
    </row>
    <row r="25" spans="1:2" s="42" customFormat="1" ht="15" customHeight="1" x14ac:dyDescent="0.35">
      <c r="A25" s="82">
        <v>2.1</v>
      </c>
      <c r="B25" s="40" t="s">
        <v>76</v>
      </c>
    </row>
    <row r="26" spans="1:2" s="42" customFormat="1" ht="15" customHeight="1" x14ac:dyDescent="0.35">
      <c r="A26" s="96">
        <v>2.2000000000000002</v>
      </c>
      <c r="B26" s="40" t="s">
        <v>77</v>
      </c>
    </row>
    <row r="27" spans="1:2" s="42" customFormat="1" ht="15" customHeight="1" x14ac:dyDescent="0.35">
      <c r="A27" s="96">
        <v>2.2999999999999998</v>
      </c>
      <c r="B27" s="44" t="s">
        <v>78</v>
      </c>
    </row>
    <row r="28" spans="1:2" s="42" customFormat="1" ht="15" customHeight="1" x14ac:dyDescent="0.35">
      <c r="A28" s="96">
        <v>2.4</v>
      </c>
      <c r="B28" s="98" t="s">
        <v>79</v>
      </c>
    </row>
    <row r="29" spans="1:2" s="42" customFormat="1" ht="15" customHeight="1" x14ac:dyDescent="0.35">
      <c r="A29" s="96">
        <v>2.5</v>
      </c>
      <c r="B29" s="45" t="s">
        <v>80</v>
      </c>
    </row>
    <row r="30" spans="1:2" s="42" customFormat="1" ht="15" customHeight="1" x14ac:dyDescent="0.35">
      <c r="A30" s="96">
        <v>2.6</v>
      </c>
      <c r="B30" s="45" t="s">
        <v>114</v>
      </c>
    </row>
    <row r="31" spans="1:2" s="42" customFormat="1" ht="15" customHeight="1" x14ac:dyDescent="0.35">
      <c r="A31" s="96">
        <v>2.7</v>
      </c>
      <c r="B31" s="45" t="s">
        <v>111</v>
      </c>
    </row>
    <row r="32" spans="1:2" s="42" customFormat="1" ht="15" customHeight="1" x14ac:dyDescent="0.35">
      <c r="A32" s="96">
        <v>2.8</v>
      </c>
      <c r="B32" s="45" t="s">
        <v>112</v>
      </c>
    </row>
    <row r="33" spans="1:2" s="42" customFormat="1" ht="15" customHeight="1" x14ac:dyDescent="0.35">
      <c r="A33" s="96">
        <v>2.9</v>
      </c>
      <c r="B33" s="45" t="s">
        <v>113</v>
      </c>
    </row>
    <row r="34" spans="1:2" s="42" customFormat="1" ht="15" customHeight="1" x14ac:dyDescent="0.35">
      <c r="A34" s="97"/>
      <c r="B34" s="41"/>
    </row>
    <row r="35" spans="1:2" s="42" customFormat="1" ht="15" customHeight="1" x14ac:dyDescent="0.35">
      <c r="A35" s="96">
        <v>3</v>
      </c>
      <c r="B35" s="44" t="s">
        <v>7</v>
      </c>
    </row>
    <row r="36" spans="1:2" s="42" customFormat="1" ht="15" customHeight="1" x14ac:dyDescent="0.35">
      <c r="A36" s="96"/>
      <c r="B36" s="41"/>
    </row>
    <row r="37" spans="1:2" s="42" customFormat="1" ht="15" customHeight="1" x14ac:dyDescent="0.35">
      <c r="A37" s="96">
        <v>3.1</v>
      </c>
      <c r="B37" s="41" t="s">
        <v>81</v>
      </c>
    </row>
    <row r="38" spans="1:2" s="42" customFormat="1" ht="15" customHeight="1" x14ac:dyDescent="0.35">
      <c r="A38" s="96">
        <v>3.2</v>
      </c>
      <c r="B38" s="41" t="s">
        <v>82</v>
      </c>
    </row>
    <row r="39" spans="1:2" s="42" customFormat="1" ht="15" customHeight="1" x14ac:dyDescent="0.35">
      <c r="A39" s="96">
        <v>3.3</v>
      </c>
      <c r="B39" s="41" t="s">
        <v>52</v>
      </c>
    </row>
    <row r="40" spans="1:2" s="42" customFormat="1" ht="15" customHeight="1" x14ac:dyDescent="0.35">
      <c r="A40" s="96">
        <v>3.4</v>
      </c>
      <c r="B40" s="41" t="s">
        <v>47</v>
      </c>
    </row>
    <row r="41" spans="1:2" s="42" customFormat="1" ht="15" customHeight="1" x14ac:dyDescent="0.35">
      <c r="A41" s="96">
        <v>3.5</v>
      </c>
      <c r="B41" s="41" t="s">
        <v>48</v>
      </c>
    </row>
    <row r="42" spans="1:2" s="42" customFormat="1" ht="15" customHeight="1" x14ac:dyDescent="0.35">
      <c r="A42" s="96">
        <v>3.6</v>
      </c>
      <c r="B42" s="41" t="s">
        <v>49</v>
      </c>
    </row>
    <row r="43" spans="1:2" s="42" customFormat="1" ht="15" customHeight="1" x14ac:dyDescent="0.35">
      <c r="A43" s="96">
        <v>3.7</v>
      </c>
      <c r="B43" s="41" t="s">
        <v>50</v>
      </c>
    </row>
    <row r="44" spans="1:2" s="42" customFormat="1" ht="15" customHeight="1" x14ac:dyDescent="0.35">
      <c r="A44" s="96">
        <v>3.8</v>
      </c>
      <c r="B44" s="46" t="s">
        <v>51</v>
      </c>
    </row>
    <row r="45" spans="1:2" s="42" customFormat="1" ht="15" customHeight="1" x14ac:dyDescent="0.35">
      <c r="A45" s="96">
        <v>3.9</v>
      </c>
      <c r="B45" s="46" t="s">
        <v>115</v>
      </c>
    </row>
    <row r="46" spans="1:2" s="42" customFormat="1" ht="15" customHeight="1" x14ac:dyDescent="0.35">
      <c r="A46" s="97">
        <v>3.1</v>
      </c>
      <c r="B46" s="46" t="s">
        <v>54</v>
      </c>
    </row>
    <row r="47" spans="1:2" s="42" customFormat="1" ht="15" customHeight="1" x14ac:dyDescent="0.35">
      <c r="A47" s="96">
        <v>3.11</v>
      </c>
      <c r="B47" s="46" t="s">
        <v>55</v>
      </c>
    </row>
    <row r="48" spans="1:2" s="42" customFormat="1" ht="15" customHeight="1" x14ac:dyDescent="0.35">
      <c r="A48" s="96">
        <v>3.12</v>
      </c>
      <c r="B48" s="46" t="s">
        <v>83</v>
      </c>
    </row>
    <row r="49" spans="1:2" s="42" customFormat="1" ht="15" customHeight="1" x14ac:dyDescent="0.35">
      <c r="A49" s="96">
        <v>3.13</v>
      </c>
      <c r="B49" s="46" t="s">
        <v>150</v>
      </c>
    </row>
    <row r="50" spans="1:2" s="42" customFormat="1" ht="15" customHeight="1" x14ac:dyDescent="0.35">
      <c r="A50" s="96">
        <v>3.14</v>
      </c>
      <c r="B50" s="46" t="s">
        <v>154</v>
      </c>
    </row>
    <row r="51" spans="1:2" s="42" customFormat="1" ht="15" customHeight="1" x14ac:dyDescent="0.35">
      <c r="A51" s="96">
        <v>3.15</v>
      </c>
      <c r="B51" s="46" t="s">
        <v>155</v>
      </c>
    </row>
    <row r="52" spans="1:2" s="42" customFormat="1" ht="15" customHeight="1" x14ac:dyDescent="0.35">
      <c r="A52" s="96"/>
      <c r="B52" s="46"/>
    </row>
    <row r="53" spans="1:2" s="42" customFormat="1" ht="15" customHeight="1" x14ac:dyDescent="0.35">
      <c r="A53" s="96">
        <v>4</v>
      </c>
      <c r="B53" s="44" t="s">
        <v>84</v>
      </c>
    </row>
    <row r="54" spans="1:2" s="42" customFormat="1" ht="15" customHeight="1" x14ac:dyDescent="0.35">
      <c r="A54" s="96"/>
      <c r="B54" s="46"/>
    </row>
    <row r="55" spans="1:2" s="42" customFormat="1" ht="15" customHeight="1" x14ac:dyDescent="0.35">
      <c r="A55" s="96">
        <v>4.0999999999999996</v>
      </c>
      <c r="B55" s="40" t="s">
        <v>85</v>
      </c>
    </row>
    <row r="56" spans="1:2" s="42" customFormat="1" ht="15" customHeight="1" x14ac:dyDescent="0.35">
      <c r="A56" s="96">
        <v>4.2</v>
      </c>
      <c r="B56" s="44" t="s">
        <v>86</v>
      </c>
    </row>
    <row r="57" spans="1:2" s="42" customFormat="1" ht="15" customHeight="1" x14ac:dyDescent="0.35">
      <c r="A57" s="96">
        <v>4.3</v>
      </c>
      <c r="B57" s="44" t="s">
        <v>87</v>
      </c>
    </row>
    <row r="58" spans="1:2" s="42" customFormat="1" ht="15" customHeight="1" x14ac:dyDescent="0.35">
      <c r="A58" s="96">
        <v>4.4000000000000004</v>
      </c>
      <c r="B58" s="44" t="s">
        <v>88</v>
      </c>
    </row>
    <row r="59" spans="1:2" s="42" customFormat="1" ht="15" customHeight="1" x14ac:dyDescent="0.35">
      <c r="A59" s="96">
        <v>4.5</v>
      </c>
      <c r="B59" s="44" t="s">
        <v>117</v>
      </c>
    </row>
    <row r="60" spans="1:2" s="42" customFormat="1" ht="15" customHeight="1" x14ac:dyDescent="0.35">
      <c r="A60" s="96">
        <v>4.5999999999999996</v>
      </c>
      <c r="B60" s="41" t="s">
        <v>89</v>
      </c>
    </row>
    <row r="61" spans="1:2" s="42" customFormat="1" ht="15" customHeight="1" x14ac:dyDescent="0.35">
      <c r="A61" s="96">
        <v>4.7</v>
      </c>
      <c r="B61" s="46" t="s">
        <v>116</v>
      </c>
    </row>
    <row r="62" spans="1:2" s="42" customFormat="1" ht="15" customHeight="1" x14ac:dyDescent="0.35">
      <c r="A62" s="96">
        <v>4.8</v>
      </c>
      <c r="B62" s="46" t="s">
        <v>90</v>
      </c>
    </row>
    <row r="63" spans="1:2" s="42" customFormat="1" ht="15" customHeight="1" x14ac:dyDescent="0.35">
      <c r="A63" s="84">
        <v>4.9000000000000004</v>
      </c>
      <c r="B63" s="46" t="s">
        <v>91</v>
      </c>
    </row>
    <row r="64" spans="1:2" s="42" customFormat="1" ht="15" customHeight="1" x14ac:dyDescent="0.35">
      <c r="A64" s="87">
        <v>4.0999999999999996</v>
      </c>
      <c r="B64" s="46" t="s">
        <v>105</v>
      </c>
    </row>
    <row r="65" spans="1:2" s="42" customFormat="1" ht="15" customHeight="1" x14ac:dyDescent="0.35">
      <c r="A65" s="87">
        <v>4.1100000000000003</v>
      </c>
      <c r="B65" s="41" t="s">
        <v>106</v>
      </c>
    </row>
    <row r="66" spans="1:2" x14ac:dyDescent="0.35">
      <c r="A66" s="84">
        <v>4.12</v>
      </c>
      <c r="B66" s="41" t="s">
        <v>149</v>
      </c>
    </row>
    <row r="67" spans="1:2" x14ac:dyDescent="0.35">
      <c r="A67" s="84">
        <v>4.13</v>
      </c>
      <c r="B67" s="41" t="s">
        <v>151</v>
      </c>
    </row>
    <row r="68" spans="1:2" x14ac:dyDescent="0.35">
      <c r="A68" s="84">
        <v>4.1399999999999997</v>
      </c>
      <c r="B68" s="41" t="s">
        <v>152</v>
      </c>
    </row>
    <row r="69" spans="1:2" x14ac:dyDescent="0.35">
      <c r="A69" s="84">
        <v>4.1500000000000004</v>
      </c>
      <c r="B69" s="41" t="s">
        <v>153</v>
      </c>
    </row>
    <row r="70" spans="1:2" x14ac:dyDescent="0.35">
      <c r="A70" s="84">
        <v>4.16</v>
      </c>
      <c r="B70" s="41" t="s">
        <v>156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8"/>
      <c r="B2" s="39" t="str">
        <f>+Cover!B47</f>
        <v xml:space="preserve">PROJECT: SAMPLE FOR ROOFING </v>
      </c>
    </row>
    <row r="3" spans="1:2" ht="18.5" x14ac:dyDescent="0.45">
      <c r="A3" s="88"/>
      <c r="B3" s="93" t="str">
        <f>+Cover!B57</f>
        <v xml:space="preserve">DATE: </v>
      </c>
    </row>
    <row r="4" spans="1:2" ht="19" thickBot="1" x14ac:dyDescent="0.5">
      <c r="A4" s="88"/>
      <c r="B4" s="89"/>
    </row>
    <row r="5" spans="1:2" s="86" customFormat="1" ht="20.25" customHeight="1" thickBot="1" x14ac:dyDescent="0.4">
      <c r="A5" s="90"/>
      <c r="B5" s="91" t="s">
        <v>75</v>
      </c>
    </row>
    <row r="6" spans="1:2" ht="15.5" x14ac:dyDescent="0.35">
      <c r="A6" s="40"/>
      <c r="B6" s="40"/>
    </row>
    <row r="7" spans="1:2" ht="15.5" x14ac:dyDescent="0.35">
      <c r="A7" s="43"/>
      <c r="B7" s="47" t="s">
        <v>107</v>
      </c>
    </row>
    <row r="8" spans="1:2" ht="15.5" x14ac:dyDescent="0.35">
      <c r="A8" s="43"/>
      <c r="B8" s="47"/>
    </row>
    <row r="9" spans="1:2" ht="15.5" x14ac:dyDescent="0.35">
      <c r="A9" s="43"/>
      <c r="B9" s="41" t="s">
        <v>140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143</v>
      </c>
    </row>
    <row r="12" spans="1:2" ht="15.5" x14ac:dyDescent="0.35">
      <c r="A12" s="43"/>
      <c r="B12" s="92" t="s">
        <v>144</v>
      </c>
    </row>
    <row r="13" spans="1:2" ht="15.5" x14ac:dyDescent="0.35">
      <c r="A13" s="43"/>
      <c r="B13" s="92" t="s">
        <v>145</v>
      </c>
    </row>
    <row r="14" spans="1:2" ht="15.5" x14ac:dyDescent="0.35">
      <c r="A14" s="43"/>
      <c r="B14" s="92" t="s">
        <v>146</v>
      </c>
    </row>
    <row r="15" spans="1:2" ht="15.5" x14ac:dyDescent="0.35">
      <c r="A15" s="43"/>
      <c r="B15" s="92" t="s">
        <v>147</v>
      </c>
    </row>
    <row r="16" spans="1:2" ht="15.5" x14ac:dyDescent="0.35">
      <c r="A16" s="43"/>
      <c r="B16" s="92" t="s">
        <v>148</v>
      </c>
    </row>
    <row r="17" spans="1:2" ht="15.5" x14ac:dyDescent="0.35">
      <c r="A17" s="43"/>
      <c r="B17" s="92"/>
    </row>
    <row r="18" spans="1:2" ht="15.5" x14ac:dyDescent="0.35">
      <c r="A18" s="43"/>
      <c r="B18" s="92"/>
    </row>
    <row r="19" spans="1:2" ht="15.5" x14ac:dyDescent="0.35">
      <c r="A19" s="43"/>
      <c r="B19" s="92"/>
    </row>
    <row r="20" spans="1:2" ht="15.5" x14ac:dyDescent="0.35">
      <c r="A20" s="43"/>
      <c r="B20" s="92"/>
    </row>
    <row r="21" spans="1:2" ht="15.5" x14ac:dyDescent="0.35">
      <c r="A21" s="43"/>
      <c r="B21" s="92"/>
    </row>
    <row r="22" spans="1:2" ht="15.5" x14ac:dyDescent="0.35">
      <c r="A22" s="43"/>
      <c r="B22" s="92"/>
    </row>
    <row r="23" spans="1:2" ht="15.5" x14ac:dyDescent="0.35">
      <c r="A23" s="43"/>
      <c r="B23" s="92"/>
    </row>
    <row r="24" spans="1:2" ht="15.5" x14ac:dyDescent="0.35">
      <c r="A24" s="43"/>
      <c r="B24" s="92"/>
    </row>
    <row r="25" spans="1:2" ht="15.5" x14ac:dyDescent="0.35">
      <c r="A25" s="43"/>
      <c r="B25" s="92"/>
    </row>
    <row r="26" spans="1:2" ht="15.5" x14ac:dyDescent="0.35">
      <c r="A26" s="43"/>
      <c r="B26" s="92"/>
    </row>
    <row r="27" spans="1:2" ht="15.5" x14ac:dyDescent="0.35">
      <c r="A27" s="43"/>
      <c r="B27" s="92"/>
    </row>
    <row r="28" spans="1:2" ht="15.5" x14ac:dyDescent="0.35">
      <c r="A28" s="43"/>
      <c r="B28" s="92"/>
    </row>
    <row r="29" spans="1:2" ht="15.5" x14ac:dyDescent="0.35">
      <c r="A29" s="43"/>
      <c r="B29" s="92"/>
    </row>
    <row r="30" spans="1:2" ht="15.5" x14ac:dyDescent="0.35">
      <c r="A30" s="43"/>
      <c r="B30" s="92"/>
    </row>
    <row r="31" spans="1:2" ht="15.5" x14ac:dyDescent="0.35">
      <c r="A31" s="43"/>
      <c r="B31" s="92"/>
    </row>
    <row r="32" spans="1:2" ht="15.5" x14ac:dyDescent="0.35">
      <c r="A32" s="43"/>
      <c r="B32" s="92"/>
    </row>
    <row r="33" spans="1:2" ht="15.5" x14ac:dyDescent="0.35">
      <c r="A33" s="43"/>
      <c r="B33" s="92"/>
    </row>
    <row r="34" spans="1:2" ht="15.5" x14ac:dyDescent="0.35">
      <c r="A34" s="43"/>
      <c r="B34" s="92"/>
    </row>
    <row r="35" spans="1:2" ht="15.5" x14ac:dyDescent="0.35">
      <c r="A35" s="43"/>
      <c r="B35" s="92"/>
    </row>
    <row r="36" spans="1:2" ht="15.5" x14ac:dyDescent="0.35">
      <c r="A36" s="43"/>
      <c r="B36" s="92"/>
    </row>
    <row r="37" spans="1:2" ht="15.5" x14ac:dyDescent="0.35">
      <c r="A37" s="43"/>
      <c r="B37" s="92"/>
    </row>
    <row r="38" spans="1:2" ht="15.5" x14ac:dyDescent="0.35">
      <c r="A38" s="43"/>
      <c r="B38" s="92"/>
    </row>
    <row r="39" spans="1:2" ht="15.5" x14ac:dyDescent="0.35">
      <c r="A39" s="43"/>
      <c r="B39" s="92"/>
    </row>
    <row r="40" spans="1:2" ht="15.5" x14ac:dyDescent="0.35">
      <c r="A40" s="43"/>
      <c r="B40" s="92"/>
    </row>
    <row r="41" spans="1:2" ht="15.5" x14ac:dyDescent="0.35">
      <c r="A41" s="43"/>
      <c r="B41" s="92"/>
    </row>
    <row r="42" spans="1:2" ht="15.5" x14ac:dyDescent="0.35">
      <c r="A42" s="43"/>
      <c r="B42" s="92"/>
    </row>
    <row r="43" spans="1:2" ht="15.5" x14ac:dyDescent="0.35">
      <c r="A43" s="43"/>
      <c r="B43" s="92"/>
    </row>
    <row r="44" spans="1:2" ht="15.5" x14ac:dyDescent="0.35">
      <c r="A44" s="43"/>
      <c r="B44" s="92"/>
    </row>
    <row r="45" spans="1:2" ht="15.5" x14ac:dyDescent="0.35">
      <c r="A45" s="43"/>
      <c r="B45" s="92"/>
    </row>
    <row r="46" spans="1:2" ht="15.5" x14ac:dyDescent="0.35">
      <c r="A46" s="43"/>
      <c r="B46" s="92"/>
    </row>
    <row r="47" spans="1:2" ht="15.5" x14ac:dyDescent="0.35">
      <c r="A47" s="43"/>
      <c r="B47" s="92"/>
    </row>
    <row r="48" spans="1:2" ht="15.5" x14ac:dyDescent="0.35">
      <c r="A48" s="43"/>
      <c r="B48" s="92"/>
    </row>
    <row r="49" spans="1:2" ht="15.5" x14ac:dyDescent="0.35">
      <c r="A49" s="43"/>
      <c r="B49" s="92"/>
    </row>
    <row r="50" spans="1:2" ht="15.5" x14ac:dyDescent="0.35">
      <c r="A50" s="43"/>
      <c r="B50" s="92"/>
    </row>
    <row r="51" spans="1:2" ht="15.5" x14ac:dyDescent="0.35">
      <c r="A51" s="43"/>
      <c r="B51" s="92"/>
    </row>
    <row r="52" spans="1:2" ht="15.5" x14ac:dyDescent="0.35">
      <c r="A52" s="43"/>
      <c r="B52" s="92"/>
    </row>
    <row r="53" spans="1:2" ht="15.5" x14ac:dyDescent="0.35">
      <c r="A53" s="43"/>
      <c r="B53" s="92"/>
    </row>
    <row r="54" spans="1:2" ht="15.5" x14ac:dyDescent="0.35">
      <c r="A54" s="43"/>
      <c r="B54" s="92"/>
    </row>
    <row r="55" spans="1:2" ht="15.5" x14ac:dyDescent="0.35">
      <c r="A55" s="43"/>
      <c r="B55" s="92"/>
    </row>
    <row r="56" spans="1:2" ht="15.5" x14ac:dyDescent="0.35">
      <c r="A56" s="43"/>
      <c r="B56" s="92"/>
    </row>
    <row r="57" spans="1:2" ht="15.5" x14ac:dyDescent="0.35">
      <c r="A57" s="43"/>
      <c r="B57" s="92"/>
    </row>
    <row r="58" spans="1:2" ht="15.5" x14ac:dyDescent="0.35">
      <c r="A58" s="43"/>
      <c r="B58" s="92"/>
    </row>
    <row r="59" spans="1:2" ht="15.5" x14ac:dyDescent="0.35">
      <c r="A59" s="43"/>
      <c r="B59" s="92"/>
    </row>
    <row r="60" spans="1:2" ht="15.5" x14ac:dyDescent="0.35">
      <c r="A60" s="43"/>
      <c r="B60" s="92"/>
    </row>
    <row r="61" spans="1:2" ht="15.5" x14ac:dyDescent="0.35">
      <c r="A61" s="43"/>
      <c r="B61" s="92"/>
    </row>
    <row r="62" spans="1:2" ht="15.5" x14ac:dyDescent="0.35">
      <c r="A62" s="43"/>
      <c r="B62" s="92"/>
    </row>
    <row r="63" spans="1:2" ht="15.5" x14ac:dyDescent="0.35">
      <c r="A63" s="43"/>
      <c r="B63" s="92"/>
    </row>
    <row r="64" spans="1:2" ht="15.5" x14ac:dyDescent="0.35">
      <c r="A64" s="43"/>
      <c r="B64" s="92"/>
    </row>
    <row r="65" spans="1:2" ht="15.5" x14ac:dyDescent="0.35">
      <c r="A65" s="43"/>
      <c r="B65" s="92"/>
    </row>
    <row r="66" spans="1:2" ht="15.5" x14ac:dyDescent="0.35">
      <c r="A66" s="43"/>
      <c r="B66" s="92"/>
    </row>
    <row r="67" spans="1:2" ht="15.5" x14ac:dyDescent="0.35">
      <c r="A67" s="43"/>
      <c r="B67" s="92"/>
    </row>
    <row r="68" spans="1:2" ht="15.5" x14ac:dyDescent="0.35">
      <c r="A68" s="43"/>
      <c r="B68" s="92"/>
    </row>
    <row r="69" spans="1:2" ht="15.5" x14ac:dyDescent="0.35">
      <c r="A69" s="43"/>
      <c r="B69" s="92"/>
    </row>
    <row r="70" spans="1:2" ht="15.5" x14ac:dyDescent="0.35">
      <c r="A70" s="43"/>
      <c r="B70" s="92"/>
    </row>
    <row r="71" spans="1:2" ht="15.5" x14ac:dyDescent="0.35">
      <c r="A71" s="43"/>
      <c r="B71" s="92"/>
    </row>
    <row r="72" spans="1:2" ht="15.5" x14ac:dyDescent="0.35">
      <c r="A72" s="43"/>
      <c r="B72" s="92"/>
    </row>
    <row r="73" spans="1:2" ht="15.5" x14ac:dyDescent="0.35">
      <c r="A73" s="43"/>
      <c r="B73" s="92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M65"/>
  <sheetViews>
    <sheetView tabSelected="1" zoomScale="95" zoomScaleNormal="95" workbookViewId="0">
      <selection activeCell="C9" sqref="C9"/>
    </sheetView>
  </sheetViews>
  <sheetFormatPr defaultColWidth="9.08984375" defaultRowHeight="15.5" x14ac:dyDescent="0.35"/>
  <cols>
    <col min="1" max="1" width="2.36328125" style="80" customWidth="1"/>
    <col min="2" max="2" width="70.453125" style="80" customWidth="1"/>
    <col min="3" max="3" width="16.453125" style="76" customWidth="1"/>
    <col min="4" max="4" width="20.6328125" style="81" customWidth="1"/>
    <col min="5" max="5" width="12.453125" style="79" bestFit="1" customWidth="1"/>
    <col min="6" max="7" width="20.6328125" style="108" customWidth="1"/>
    <col min="8" max="9" width="20.6328125" style="172" customWidth="1"/>
    <col min="10" max="10" width="10.08984375" style="80" bestFit="1" customWidth="1"/>
    <col min="11" max="11" width="13.36328125" style="80" bestFit="1" customWidth="1"/>
    <col min="12" max="16384" width="9.08984375" style="80"/>
  </cols>
  <sheetData>
    <row r="1" spans="2:13" x14ac:dyDescent="0.35">
      <c r="B1" s="99"/>
    </row>
    <row r="2" spans="2:13" s="79" customFormat="1" x14ac:dyDescent="0.35">
      <c r="B2" s="100" t="str">
        <f>+Documents!B2</f>
        <v xml:space="preserve">PROJECT: SAMPLE FOR ROOFING </v>
      </c>
      <c r="C2" s="76"/>
      <c r="D2" s="81"/>
      <c r="F2" s="108"/>
      <c r="G2" s="108"/>
      <c r="H2" s="172"/>
      <c r="I2" s="172"/>
    </row>
    <row r="3" spans="2:13" s="79" customFormat="1" ht="16" thickBot="1" x14ac:dyDescent="0.4">
      <c r="B3" s="132" t="str">
        <f>+Documents!B3</f>
        <v xml:space="preserve">DATE: </v>
      </c>
      <c r="C3" s="76"/>
      <c r="D3" s="81"/>
      <c r="F3" s="108"/>
      <c r="G3" s="108"/>
      <c r="H3" s="172"/>
      <c r="I3" s="172"/>
    </row>
    <row r="4" spans="2:13" s="79" customFormat="1" ht="16" thickBot="1" x14ac:dyDescent="0.4">
      <c r="B4" s="80"/>
      <c r="C4" s="76"/>
      <c r="D4" s="81"/>
      <c r="F4" s="272" t="s">
        <v>98</v>
      </c>
      <c r="G4" s="273"/>
      <c r="H4" s="273"/>
      <c r="I4" s="274"/>
    </row>
    <row r="5" spans="2:13" s="79" customFormat="1" ht="31.75" customHeight="1" thickBot="1" x14ac:dyDescent="0.4">
      <c r="B5" s="269" t="s">
        <v>92</v>
      </c>
      <c r="C5" s="270"/>
      <c r="D5" s="271"/>
      <c r="F5" s="162" t="s">
        <v>99</v>
      </c>
      <c r="G5" s="101" t="s">
        <v>100</v>
      </c>
      <c r="H5" s="101" t="s">
        <v>133</v>
      </c>
      <c r="I5" s="102" t="s">
        <v>134</v>
      </c>
      <c r="K5" s="172" t="s">
        <v>101</v>
      </c>
      <c r="L5" s="275" t="e" cm="1">
        <f t="array" aca="1" ref="L5" ca="1">CheckMissingTabs(B7:B9)</f>
        <v>#NAME?</v>
      </c>
      <c r="M5" s="275"/>
    </row>
    <row r="6" spans="2:13" x14ac:dyDescent="0.35">
      <c r="B6" s="103"/>
      <c r="D6" s="77"/>
      <c r="F6" s="148"/>
      <c r="H6" s="108"/>
      <c r="I6" s="149"/>
    </row>
    <row r="7" spans="2:13" x14ac:dyDescent="0.35">
      <c r="B7" s="103"/>
      <c r="D7" s="77"/>
      <c r="F7" s="148"/>
      <c r="H7" s="108"/>
      <c r="I7" s="149"/>
      <c r="K7" s="172"/>
    </row>
    <row r="8" spans="2:13" x14ac:dyDescent="0.35">
      <c r="B8" s="103" t="s">
        <v>30</v>
      </c>
      <c r="D8" s="77">
        <f>+Roof!F79</f>
        <v>13911.284222222224</v>
      </c>
      <c r="F8" s="178">
        <f>+Roof!K79</f>
        <v>4572.6022222222218</v>
      </c>
      <c r="G8" s="179">
        <f>+Roof!L79</f>
        <v>7524.166666666667</v>
      </c>
      <c r="H8" s="108">
        <f>+Roof!M79</f>
        <v>685.89033333333339</v>
      </c>
      <c r="I8" s="149">
        <f>+Roof!N79</f>
        <v>1128.6250000000005</v>
      </c>
      <c r="K8" s="108">
        <f t="shared" ref="K8" si="0">+F8+G8+I8+H8-D8</f>
        <v>0</v>
      </c>
    </row>
    <row r="9" spans="2:13" x14ac:dyDescent="0.35">
      <c r="B9" s="103"/>
      <c r="D9" s="77"/>
      <c r="F9" s="148"/>
      <c r="H9" s="108"/>
      <c r="I9" s="149"/>
      <c r="K9" s="172"/>
    </row>
    <row r="10" spans="2:13" ht="16" thickBot="1" x14ac:dyDescent="0.4">
      <c r="B10" s="104"/>
      <c r="D10" s="77"/>
      <c r="F10" s="148"/>
      <c r="H10" s="108"/>
      <c r="I10" s="149"/>
      <c r="K10" s="172"/>
    </row>
    <row r="11" spans="2:13" ht="16" thickBot="1" x14ac:dyDescent="0.4">
      <c r="B11" s="105" t="s">
        <v>93</v>
      </c>
      <c r="C11" s="106"/>
      <c r="D11" s="107">
        <f>SUM(D3:D10)</f>
        <v>13911.284222222224</v>
      </c>
      <c r="F11" s="181">
        <f>SUM(F6:F9)</f>
        <v>4572.6022222222218</v>
      </c>
      <c r="G11" s="180">
        <f>SUM(G6:G10)</f>
        <v>7524.166666666667</v>
      </c>
      <c r="H11" s="194">
        <f>SUM(H6:H10)</f>
        <v>685.89033333333339</v>
      </c>
      <c r="I11" s="177">
        <f>SUM(I6:I10)</f>
        <v>1128.6250000000005</v>
      </c>
      <c r="K11" s="108">
        <f>+F11+G11+I11+H11-D11</f>
        <v>0</v>
      </c>
    </row>
    <row r="12" spans="2:13" x14ac:dyDescent="0.35">
      <c r="B12" s="110"/>
      <c r="D12" s="111"/>
      <c r="F12" s="148"/>
      <c r="H12" s="108"/>
      <c r="I12" s="149"/>
    </row>
    <row r="13" spans="2:13" x14ac:dyDescent="0.35">
      <c r="B13" s="103" t="s">
        <v>9</v>
      </c>
      <c r="C13" s="112"/>
      <c r="D13" s="111">
        <f>+Preliminaries!F65</f>
        <v>0</v>
      </c>
      <c r="F13" s="148"/>
      <c r="H13" s="108"/>
      <c r="I13" s="149"/>
    </row>
    <row r="14" spans="2:13" ht="16" thickBot="1" x14ac:dyDescent="0.4">
      <c r="B14" s="110"/>
      <c r="D14" s="111"/>
      <c r="F14" s="148"/>
      <c r="H14" s="108"/>
      <c r="I14" s="149"/>
    </row>
    <row r="15" spans="2:13" ht="16" thickBot="1" x14ac:dyDescent="0.4">
      <c r="B15" s="113" t="s">
        <v>94</v>
      </c>
      <c r="C15" s="106"/>
      <c r="D15" s="107">
        <f>+D13+D11</f>
        <v>13911.284222222224</v>
      </c>
      <c r="F15" s="148"/>
      <c r="I15" s="173"/>
    </row>
    <row r="16" spans="2:13" x14ac:dyDescent="0.35">
      <c r="B16" s="114"/>
      <c r="C16" s="115"/>
      <c r="D16" s="116"/>
      <c r="F16" s="148"/>
      <c r="I16" s="173"/>
    </row>
    <row r="17" spans="1:13" x14ac:dyDescent="0.35">
      <c r="B17" s="117" t="s">
        <v>95</v>
      </c>
      <c r="C17" s="118">
        <f>+Preliminaries!J4</f>
        <v>0</v>
      </c>
      <c r="D17" s="119" t="s">
        <v>96</v>
      </c>
      <c r="F17" s="148"/>
      <c r="I17" s="173"/>
    </row>
    <row r="18" spans="1:13" ht="16" thickBot="1" x14ac:dyDescent="0.4">
      <c r="B18" s="120"/>
      <c r="C18" s="121"/>
      <c r="D18" s="78"/>
      <c r="F18" s="174"/>
      <c r="G18" s="175"/>
      <c r="H18" s="196"/>
      <c r="I18" s="176"/>
    </row>
    <row r="27" spans="1:13" x14ac:dyDescent="0.35">
      <c r="B27" s="122"/>
      <c r="C27" s="123"/>
      <c r="D27" s="124"/>
    </row>
    <row r="28" spans="1:13" x14ac:dyDescent="0.35">
      <c r="B28" s="122"/>
      <c r="C28" s="123"/>
      <c r="D28" s="124"/>
    </row>
    <row r="29" spans="1:13" x14ac:dyDescent="0.35">
      <c r="B29" s="122"/>
      <c r="C29" s="123"/>
      <c r="D29" s="124"/>
      <c r="M29" s="108"/>
    </row>
    <row r="30" spans="1:13" x14ac:dyDescent="0.35">
      <c r="A30" s="109"/>
      <c r="B30" s="125"/>
    </row>
    <row r="31" spans="1:13" x14ac:dyDescent="0.35">
      <c r="B31" s="126"/>
      <c r="C31" s="127"/>
      <c r="D31" s="128"/>
    </row>
    <row r="33" spans="1:13" x14ac:dyDescent="0.35">
      <c r="B33" s="126"/>
      <c r="C33" s="127"/>
      <c r="D33" s="128"/>
    </row>
    <row r="36" spans="1:13" x14ac:dyDescent="0.35">
      <c r="B36" s="126"/>
      <c r="C36" s="127"/>
      <c r="D36" s="128"/>
    </row>
    <row r="37" spans="1:13" s="109" customFormat="1" ht="30.25" customHeight="1" x14ac:dyDescent="0.35">
      <c r="A37" s="80"/>
      <c r="B37" s="129"/>
      <c r="C37" s="130"/>
      <c r="D37" s="131"/>
      <c r="E37" s="79"/>
      <c r="F37" s="108"/>
      <c r="G37" s="108"/>
      <c r="H37" s="172"/>
      <c r="I37" s="172"/>
      <c r="J37" s="80"/>
      <c r="K37" s="80"/>
      <c r="L37" s="80"/>
      <c r="M37" s="80"/>
    </row>
    <row r="39" spans="1:13" x14ac:dyDescent="0.35">
      <c r="B39" s="125"/>
    </row>
    <row r="41" spans="1:13" ht="34.5" customHeight="1" x14ac:dyDescent="0.35"/>
    <row r="46" spans="1:13" x14ac:dyDescent="0.35">
      <c r="A46" s="79"/>
    </row>
    <row r="47" spans="1:13" x14ac:dyDescent="0.35">
      <c r="A47" s="79"/>
    </row>
    <row r="48" spans="1:13" x14ac:dyDescent="0.35">
      <c r="A48" s="79"/>
    </row>
    <row r="49" spans="1:13" x14ac:dyDescent="0.35">
      <c r="A49" s="79"/>
    </row>
    <row r="50" spans="1:13" x14ac:dyDescent="0.35">
      <c r="A50" s="79"/>
    </row>
    <row r="52" spans="1:13" x14ac:dyDescent="0.35">
      <c r="A52" s="79"/>
    </row>
    <row r="53" spans="1:13" s="79" customFormat="1" x14ac:dyDescent="0.35">
      <c r="A53" s="80"/>
      <c r="B53" s="80"/>
      <c r="C53" s="76"/>
      <c r="D53" s="81"/>
      <c r="F53" s="108"/>
      <c r="G53" s="108"/>
      <c r="H53" s="172"/>
      <c r="I53" s="172"/>
      <c r="J53" s="80"/>
      <c r="K53" s="80"/>
      <c r="L53" s="80"/>
      <c r="M53" s="80"/>
    </row>
    <row r="54" spans="1:13" s="79" customFormat="1" x14ac:dyDescent="0.35">
      <c r="A54" s="80"/>
      <c r="B54" s="80"/>
      <c r="C54" s="76"/>
      <c r="D54" s="81"/>
      <c r="F54" s="108"/>
      <c r="G54" s="108"/>
      <c r="H54" s="172"/>
      <c r="I54" s="172"/>
      <c r="J54" s="80"/>
      <c r="K54" s="80"/>
      <c r="L54" s="80"/>
      <c r="M54" s="80"/>
    </row>
    <row r="55" spans="1:13" s="79" customFormat="1" x14ac:dyDescent="0.35">
      <c r="B55" s="80"/>
      <c r="C55" s="76"/>
      <c r="D55" s="81"/>
      <c r="F55" s="108"/>
      <c r="G55" s="108"/>
      <c r="H55" s="172"/>
      <c r="I55" s="172"/>
      <c r="J55" s="80"/>
      <c r="K55" s="80"/>
      <c r="L55" s="80"/>
      <c r="M55" s="80"/>
    </row>
    <row r="56" spans="1:13" s="79" customFormat="1" x14ac:dyDescent="0.35">
      <c r="B56" s="80"/>
      <c r="C56" s="76"/>
      <c r="D56" s="81"/>
      <c r="F56" s="108"/>
      <c r="G56" s="108"/>
      <c r="H56" s="172"/>
      <c r="I56" s="172"/>
      <c r="J56" s="80"/>
      <c r="K56" s="80"/>
      <c r="L56" s="80"/>
      <c r="M56" s="80"/>
    </row>
    <row r="57" spans="1:13" s="79" customFormat="1" x14ac:dyDescent="0.35">
      <c r="A57" s="80"/>
      <c r="B57" s="80"/>
      <c r="C57" s="76"/>
      <c r="D57" s="81"/>
      <c r="F57" s="108"/>
      <c r="G57" s="108"/>
      <c r="H57" s="172"/>
      <c r="I57" s="172"/>
      <c r="J57" s="80"/>
      <c r="K57" s="80"/>
      <c r="L57" s="80"/>
      <c r="M57" s="80"/>
    </row>
    <row r="58" spans="1:13" x14ac:dyDescent="0.35">
      <c r="A58" s="79"/>
    </row>
    <row r="59" spans="1:13" s="79" customFormat="1" x14ac:dyDescent="0.35">
      <c r="A59" s="80"/>
      <c r="B59" s="80"/>
      <c r="C59" s="76"/>
      <c r="D59" s="81"/>
      <c r="F59" s="108"/>
      <c r="G59" s="108"/>
      <c r="H59" s="172"/>
      <c r="I59" s="172"/>
      <c r="J59" s="80"/>
      <c r="K59" s="80"/>
      <c r="L59" s="80"/>
      <c r="M59" s="80"/>
    </row>
    <row r="62" spans="1:13" s="79" customFormat="1" x14ac:dyDescent="0.35">
      <c r="A62" s="80"/>
      <c r="B62" s="80"/>
      <c r="C62" s="76"/>
      <c r="D62" s="81"/>
      <c r="F62" s="108"/>
      <c r="G62" s="108"/>
      <c r="H62" s="172"/>
      <c r="I62" s="172"/>
      <c r="J62" s="80"/>
      <c r="K62" s="80"/>
      <c r="L62" s="80"/>
      <c r="M62" s="80"/>
    </row>
    <row r="63" spans="1:13" s="79" customFormat="1" x14ac:dyDescent="0.35">
      <c r="A63" s="80"/>
      <c r="B63" s="80"/>
      <c r="C63" s="76"/>
      <c r="D63" s="81"/>
      <c r="F63" s="108"/>
      <c r="G63" s="108"/>
      <c r="H63" s="172"/>
      <c r="I63" s="172"/>
      <c r="J63" s="80"/>
      <c r="K63" s="80"/>
      <c r="L63" s="80"/>
      <c r="M63" s="80"/>
    </row>
    <row r="65" spans="1:13" s="79" customFormat="1" x14ac:dyDescent="0.35">
      <c r="A65" s="80"/>
      <c r="B65" s="80"/>
      <c r="C65" s="76"/>
      <c r="D65" s="81"/>
      <c r="F65" s="108"/>
      <c r="G65" s="108"/>
      <c r="H65" s="172"/>
      <c r="I65" s="172"/>
      <c r="J65" s="80"/>
      <c r="K65" s="80"/>
      <c r="L65" s="80"/>
      <c r="M65" s="80"/>
    </row>
  </sheetData>
  <mergeCells count="3">
    <mergeCell ref="B5:D5"/>
    <mergeCell ref="F4:I4"/>
    <mergeCell ref="L5:M5"/>
  </mergeCells>
  <conditionalFormatting sqref="K8">
    <cfRule type="cellIs" dxfId="30" priority="9" operator="equal">
      <formula>0</formula>
    </cfRule>
    <cfRule type="cellIs" dxfId="29" priority="10" operator="notEqual">
      <formula>0</formula>
    </cfRule>
  </conditionalFormatting>
  <conditionalFormatting sqref="K11">
    <cfRule type="cellIs" dxfId="28" priority="7" operator="equal">
      <formula>0</formula>
    </cfRule>
    <cfRule type="cellIs" dxfId="27" priority="8" operator="notEqual">
      <formula>0</formula>
    </cfRule>
  </conditionalFormatting>
  <conditionalFormatting sqref="L5">
    <cfRule type="containsText" dxfId="26" priority="2" operator="containsText" text="No Missing Sheets">
      <formula>NOT(ISERROR(SEARCH("No Missing Sheets",L5)))</formula>
    </cfRule>
  </conditionalFormatting>
  <conditionalFormatting sqref="L5:M5">
    <cfRule type="cellIs" dxfId="25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Q80"/>
  <sheetViews>
    <sheetView zoomScale="75" zoomScaleNormal="95" workbookViewId="0">
      <selection activeCell="G57" sqref="G57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72"/>
      <c r="H1" s="72"/>
      <c r="I1" s="72"/>
      <c r="J1" s="24"/>
    </row>
    <row r="2" spans="1:14" x14ac:dyDescent="0.35">
      <c r="A2" s="15"/>
      <c r="B2" s="3" t="str">
        <f>+'Qual, Excl &amp; Assum'!B2</f>
        <v xml:space="preserve">PROJECT: SAMPLE FOR ROOFING </v>
      </c>
      <c r="F2" s="35"/>
      <c r="G2" s="68"/>
      <c r="H2" s="68"/>
      <c r="I2" s="68"/>
    </row>
    <row r="3" spans="1:14" x14ac:dyDescent="0.35">
      <c r="A3" s="15"/>
      <c r="B3" s="53" t="str">
        <f>+'Qual, Excl &amp; Assum'!B3</f>
        <v xml:space="preserve">DATE: </v>
      </c>
      <c r="F3" s="35"/>
      <c r="G3" s="68"/>
      <c r="H3" s="68"/>
      <c r="I3" s="68"/>
    </row>
    <row r="4" spans="1:14" s="21" customFormat="1" ht="16" thickBot="1" x14ac:dyDescent="0.4">
      <c r="A4" s="15"/>
      <c r="B4" s="22"/>
      <c r="C4" s="32"/>
      <c r="E4" s="36"/>
      <c r="F4" s="37"/>
      <c r="G4" s="73"/>
      <c r="H4" s="73"/>
      <c r="I4" s="73"/>
      <c r="K4" s="20"/>
      <c r="L4" s="20"/>
      <c r="M4" s="20"/>
      <c r="N4" s="20"/>
    </row>
    <row r="5" spans="1:14" s="21" customFormat="1" ht="37.5" customHeight="1" thickBot="1" x14ac:dyDescent="0.4">
      <c r="A5" s="157"/>
      <c r="B5" s="158" t="s">
        <v>30</v>
      </c>
      <c r="C5" s="159"/>
      <c r="D5" s="160"/>
      <c r="E5" s="161"/>
      <c r="F5" s="164"/>
      <c r="G5" s="277" t="s">
        <v>97</v>
      </c>
      <c r="H5" s="277"/>
      <c r="I5" s="277"/>
      <c r="J5" s="278"/>
      <c r="K5" s="276" t="s">
        <v>98</v>
      </c>
      <c r="L5" s="277"/>
      <c r="M5" s="277"/>
      <c r="N5" s="278"/>
    </row>
    <row r="6" spans="1:14" s="21" customFormat="1" ht="18.5" x14ac:dyDescent="0.45">
      <c r="A6" s="49"/>
      <c r="B6" s="38"/>
      <c r="C6" s="133"/>
      <c r="D6" s="38"/>
      <c r="E6" s="63"/>
      <c r="F6" s="150"/>
      <c r="G6" s="188"/>
      <c r="H6" s="188"/>
      <c r="I6" s="188"/>
      <c r="J6" s="155"/>
      <c r="K6" s="163"/>
      <c r="L6" s="20"/>
      <c r="M6" s="20"/>
      <c r="N6" s="35"/>
    </row>
    <row r="7" spans="1:14" s="21" customFormat="1" ht="18.5" x14ac:dyDescent="0.45">
      <c r="A7" s="49"/>
      <c r="B7" s="3" t="s">
        <v>3</v>
      </c>
      <c r="C7" s="191" t="s">
        <v>8</v>
      </c>
      <c r="D7" s="192" t="s">
        <v>2</v>
      </c>
      <c r="E7" s="54" t="s">
        <v>1</v>
      </c>
      <c r="F7" s="193" t="s">
        <v>0</v>
      </c>
      <c r="G7" s="194" t="s">
        <v>17</v>
      </c>
      <c r="H7" s="194" t="s">
        <v>18</v>
      </c>
      <c r="I7" s="194" t="s">
        <v>131</v>
      </c>
      <c r="J7" s="195" t="s">
        <v>132</v>
      </c>
      <c r="K7" s="194" t="s">
        <v>17</v>
      </c>
      <c r="L7" s="194" t="s">
        <v>18</v>
      </c>
      <c r="M7" s="194" t="s">
        <v>131</v>
      </c>
      <c r="N7" s="195" t="s">
        <v>132</v>
      </c>
    </row>
    <row r="8" spans="1:14" s="21" customFormat="1" ht="18.5" x14ac:dyDescent="0.45">
      <c r="A8" s="49"/>
      <c r="B8" s="138"/>
      <c r="C8" s="134"/>
      <c r="D8" s="60"/>
      <c r="E8" s="61"/>
      <c r="F8" s="151"/>
      <c r="G8" s="58"/>
      <c r="H8" s="48"/>
      <c r="I8" s="48"/>
      <c r="J8" s="156"/>
      <c r="K8" s="163"/>
      <c r="L8" s="20"/>
      <c r="M8" s="20"/>
      <c r="N8" s="152" t="str">
        <f t="shared" ref="N8:N76" si="0">IF(D8=0," ",(J8*C8))</f>
        <v xml:space="preserve"> </v>
      </c>
    </row>
    <row r="9" spans="1:14" s="21" customFormat="1" ht="18.5" x14ac:dyDescent="0.45">
      <c r="A9" s="49"/>
      <c r="B9" s="145" t="s">
        <v>31</v>
      </c>
      <c r="C9" s="134"/>
      <c r="D9" s="60"/>
      <c r="E9" s="61"/>
      <c r="F9" s="151"/>
      <c r="G9" s="48"/>
      <c r="H9" s="48"/>
      <c r="I9" s="48"/>
      <c r="J9" s="156"/>
      <c r="K9" s="163"/>
      <c r="L9" s="20"/>
      <c r="M9" s="20"/>
      <c r="N9" s="152"/>
    </row>
    <row r="10" spans="1:14" s="21" customFormat="1" ht="18.5" x14ac:dyDescent="0.45">
      <c r="A10" s="49"/>
      <c r="B10" s="145"/>
      <c r="C10" s="134"/>
      <c r="D10" s="60"/>
      <c r="E10" s="61"/>
      <c r="F10" s="151"/>
      <c r="G10" s="58"/>
      <c r="H10" s="48"/>
      <c r="I10" s="48"/>
      <c r="J10" s="156"/>
      <c r="K10" s="163"/>
      <c r="L10" s="20"/>
      <c r="M10" s="20"/>
      <c r="N10" s="152"/>
    </row>
    <row r="11" spans="1:14" s="21" customFormat="1" ht="18.5" x14ac:dyDescent="0.45">
      <c r="A11" s="49">
        <v>1</v>
      </c>
      <c r="B11" s="38" t="s">
        <v>171</v>
      </c>
      <c r="C11" s="133">
        <v>23</v>
      </c>
      <c r="D11" s="51" t="s">
        <v>10</v>
      </c>
      <c r="E11" s="48">
        <f>G11+H11+J11+I11</f>
        <v>63.192500000000003</v>
      </c>
      <c r="F11" s="152">
        <f>E11*C11</f>
        <v>1453.4275</v>
      </c>
      <c r="G11" s="48">
        <v>22.5</v>
      </c>
      <c r="H11" s="48">
        <v>32.450000000000003</v>
      </c>
      <c r="I11" s="48">
        <f>IF(D11=0," ",(G11)*(Details!$C$4+Details!$C$8))</f>
        <v>3.3750000000000004</v>
      </c>
      <c r="J11" s="152">
        <f>IF(D11=0," ",(H11)*(Details!$C$6+Details!$C$8))</f>
        <v>4.8675000000000015</v>
      </c>
      <c r="K11" s="58">
        <f>+G11*C11</f>
        <v>517.5</v>
      </c>
      <c r="L11" s="48">
        <f>+H11*C11</f>
        <v>746.35</v>
      </c>
      <c r="M11" s="48">
        <f>IF(D11=0," ",(I11*C11))</f>
        <v>77.625000000000014</v>
      </c>
      <c r="N11" s="152">
        <f>IF(D11=0," ",(J11*C11))</f>
        <v>111.95250000000003</v>
      </c>
    </row>
    <row r="12" spans="1:14" s="21" customFormat="1" ht="18.5" x14ac:dyDescent="0.45">
      <c r="A12" s="70" t="str">
        <f>IF(F12&lt;&gt;"",(LARGE(A$4:A11,1)+1),"")</f>
        <v/>
      </c>
      <c r="B12" s="135"/>
      <c r="C12" s="133"/>
      <c r="D12" s="51"/>
      <c r="E12" s="48"/>
      <c r="F12" s="152"/>
      <c r="G12" s="58"/>
      <c r="H12" s="48"/>
      <c r="I12" s="48"/>
      <c r="J12" s="152"/>
      <c r="K12" s="58"/>
      <c r="L12" s="48"/>
      <c r="M12" s="48"/>
      <c r="N12" s="152"/>
    </row>
    <row r="13" spans="1:14" s="21" customFormat="1" ht="18.5" x14ac:dyDescent="0.45">
      <c r="A13" s="70">
        <f>IF(F13&lt;&gt;"",(LARGE(A$4:A12,1)+1),"")</f>
        <v>2</v>
      </c>
      <c r="B13" s="135" t="s">
        <v>172</v>
      </c>
      <c r="C13" s="133">
        <f>+C11</f>
        <v>23</v>
      </c>
      <c r="D13" s="51" t="s">
        <v>10</v>
      </c>
      <c r="E13" s="48">
        <f>G13+H13+J13+I13</f>
        <v>19.895</v>
      </c>
      <c r="F13" s="152">
        <f>E13*C13</f>
        <v>457.58499999999998</v>
      </c>
      <c r="G13" s="48">
        <v>7.5</v>
      </c>
      <c r="H13" s="48">
        <v>9.8000000000000007</v>
      </c>
      <c r="I13" s="48">
        <f>IF(D13=0," ",(G13)*(Details!$C$4+Details!$C$8))</f>
        <v>1.1250000000000002</v>
      </c>
      <c r="J13" s="152">
        <f>IF(D13=0," ",(H13)*(Details!$C$6+Details!$C$8))</f>
        <v>1.4700000000000004</v>
      </c>
      <c r="K13" s="58">
        <f>+G13*C13</f>
        <v>172.5</v>
      </c>
      <c r="L13" s="48">
        <f>+H13*C13</f>
        <v>225.4</v>
      </c>
      <c r="M13" s="48">
        <f>IF(D13=0," ",(I13*C13))</f>
        <v>25.875000000000004</v>
      </c>
      <c r="N13" s="152">
        <f>IF(D13=0," ",(J13*C13))</f>
        <v>33.810000000000009</v>
      </c>
    </row>
    <row r="14" spans="1:14" s="21" customFormat="1" ht="18.5" x14ac:dyDescent="0.45">
      <c r="A14" s="70" t="str">
        <f>IF(F14&lt;&gt;"",(LARGE(A$4:A13,1)+1),"")</f>
        <v/>
      </c>
      <c r="B14" s="38"/>
      <c r="C14" s="133"/>
      <c r="D14" s="51"/>
      <c r="E14" s="48"/>
      <c r="F14" s="152"/>
      <c r="G14" s="58"/>
      <c r="H14" s="48"/>
      <c r="I14" s="48"/>
      <c r="J14" s="152"/>
      <c r="K14" s="163"/>
      <c r="L14" s="20"/>
      <c r="M14" s="20"/>
      <c r="N14" s="152"/>
    </row>
    <row r="15" spans="1:14" s="21" customFormat="1" ht="18.5" x14ac:dyDescent="0.45">
      <c r="A15" s="70">
        <f>IF(F15&lt;&gt;"",(LARGE(A$4:A14,1)+1),"")</f>
        <v>3</v>
      </c>
      <c r="B15" s="135" t="s">
        <v>173</v>
      </c>
      <c r="C15" s="133">
        <f>+C13</f>
        <v>23</v>
      </c>
      <c r="D15" s="51" t="s">
        <v>10</v>
      </c>
      <c r="E15" s="48">
        <f>G15+H15+J15+I15</f>
        <v>11.270000000000001</v>
      </c>
      <c r="F15" s="152">
        <f>E15*C15</f>
        <v>259.21000000000004</v>
      </c>
      <c r="G15" s="48">
        <v>4</v>
      </c>
      <c r="H15" s="48">
        <v>5.8</v>
      </c>
      <c r="I15" s="48">
        <f>IF(D15=0," ",(G15)*(Details!$C$4+Details!$C$8))</f>
        <v>0.60000000000000009</v>
      </c>
      <c r="J15" s="152">
        <f>IF(D15=0," ",(H15)*(Details!$C$6+Details!$C$8))</f>
        <v>0.87000000000000011</v>
      </c>
      <c r="K15" s="58">
        <f>+G15*C15</f>
        <v>92</v>
      </c>
      <c r="L15" s="48">
        <f>+H15*C15</f>
        <v>133.4</v>
      </c>
      <c r="M15" s="48">
        <f>IF(D15=0," ",(I15*C15))</f>
        <v>13.800000000000002</v>
      </c>
      <c r="N15" s="152">
        <f>IF(D15=0," ",(J15*C15))</f>
        <v>20.010000000000002</v>
      </c>
    </row>
    <row r="16" spans="1:14" s="21" customFormat="1" ht="18.5" x14ac:dyDescent="0.45">
      <c r="A16" s="70" t="str">
        <f>IF(F16&lt;&gt;"",(LARGE(A$4:A15,1)+1),"")</f>
        <v/>
      </c>
      <c r="B16" s="135"/>
      <c r="C16" s="133"/>
      <c r="D16" s="51"/>
      <c r="E16" s="48"/>
      <c r="F16" s="152"/>
      <c r="G16" s="58"/>
      <c r="H16" s="48"/>
      <c r="I16" s="48"/>
      <c r="J16" s="152"/>
      <c r="K16" s="163"/>
      <c r="L16" s="20"/>
      <c r="M16" s="20"/>
      <c r="N16" s="152"/>
    </row>
    <row r="17" spans="1:17" s="21" customFormat="1" ht="18.5" x14ac:dyDescent="0.45">
      <c r="A17" s="70">
        <f>IF(F17&lt;&gt;"",(LARGE(A$4:A16,1)+1),"")</f>
        <v>4</v>
      </c>
      <c r="B17" s="38" t="s">
        <v>174</v>
      </c>
      <c r="C17" s="133">
        <f>+C15</f>
        <v>23</v>
      </c>
      <c r="D17" s="51" t="s">
        <v>10</v>
      </c>
      <c r="E17" s="48">
        <f>G17+H17+J17+I17</f>
        <v>15.870000000000001</v>
      </c>
      <c r="F17" s="152">
        <f>E17*C17</f>
        <v>365.01000000000005</v>
      </c>
      <c r="G17" s="48">
        <v>6</v>
      </c>
      <c r="H17" s="48">
        <v>7.8</v>
      </c>
      <c r="I17" s="48">
        <f>IF(D17=0," ",(G17)*(Details!$C$4+Details!$C$8))</f>
        <v>0.90000000000000013</v>
      </c>
      <c r="J17" s="152">
        <f>IF(D17=0," ",(H17)*(Details!$C$6+Details!$C$8))</f>
        <v>1.1700000000000002</v>
      </c>
      <c r="K17" s="58">
        <f>+G17*C17</f>
        <v>138</v>
      </c>
      <c r="L17" s="48">
        <f>+H17*C17</f>
        <v>179.4</v>
      </c>
      <c r="M17" s="48">
        <f>IF(D17=0," ",(I17*C17))</f>
        <v>20.700000000000003</v>
      </c>
      <c r="N17" s="152">
        <f>IF(D17=0," ",(J17*C17))</f>
        <v>26.910000000000004</v>
      </c>
    </row>
    <row r="18" spans="1:17" s="21" customFormat="1" ht="18.5" x14ac:dyDescent="0.45">
      <c r="A18" s="70" t="str">
        <f>IF(F18&lt;&gt;"",(LARGE(A$4:A17,1)+1),"")</f>
        <v/>
      </c>
      <c r="B18" s="38"/>
      <c r="C18" s="133"/>
      <c r="D18" s="51"/>
      <c r="E18" s="48"/>
      <c r="F18" s="152"/>
      <c r="G18" s="48"/>
      <c r="H18" s="48"/>
      <c r="I18" s="48"/>
      <c r="J18" s="152"/>
      <c r="K18" s="58"/>
      <c r="L18" s="48"/>
      <c r="M18" s="48"/>
      <c r="N18" s="152"/>
    </row>
    <row r="19" spans="1:17" s="21" customFormat="1" ht="18.5" x14ac:dyDescent="0.45">
      <c r="A19" s="70">
        <f>IF(F19&lt;&gt;"",(LARGE(A$4:A18,1)+1),"")</f>
        <v>5</v>
      </c>
      <c r="B19" s="38" t="s">
        <v>177</v>
      </c>
      <c r="C19" s="133">
        <f>+C17</f>
        <v>23</v>
      </c>
      <c r="D19" s="51" t="s">
        <v>10</v>
      </c>
      <c r="E19" s="48">
        <f>G19+H19+J19+I19</f>
        <v>15.237500000000001</v>
      </c>
      <c r="F19" s="152">
        <f>E19*C19</f>
        <v>350.46250000000003</v>
      </c>
      <c r="G19" s="48">
        <v>6</v>
      </c>
      <c r="H19" s="48">
        <v>7.25</v>
      </c>
      <c r="I19" s="48">
        <f>IF(D19=0," ",(G19)*(Details!$C$4+Details!$C$8))</f>
        <v>0.90000000000000013</v>
      </c>
      <c r="J19" s="152">
        <f>IF(D19=0," ",(H19)*(Details!$C$6+Details!$C$8))</f>
        <v>1.0875000000000001</v>
      </c>
      <c r="K19" s="58">
        <f>+G19*C19</f>
        <v>138</v>
      </c>
      <c r="L19" s="48">
        <f>+H19*C19</f>
        <v>166.75</v>
      </c>
      <c r="M19" s="48">
        <f>IF(D19=0," ",(I19*C19))</f>
        <v>20.700000000000003</v>
      </c>
      <c r="N19" s="152">
        <f>IF(D19=0," ",(J19*C19))</f>
        <v>25.012500000000003</v>
      </c>
    </row>
    <row r="20" spans="1:17" s="21" customFormat="1" ht="18.5" x14ac:dyDescent="0.45">
      <c r="A20" s="70" t="str">
        <f>IF(F20&lt;&gt;"",(LARGE(A$4:A19,1)+1),"")</f>
        <v/>
      </c>
      <c r="B20" s="135"/>
      <c r="C20" s="133"/>
      <c r="D20" s="51"/>
      <c r="E20" s="48"/>
      <c r="F20" s="152"/>
      <c r="G20" s="58"/>
      <c r="H20" s="48"/>
      <c r="I20" s="48"/>
      <c r="J20" s="152"/>
      <c r="K20" s="163"/>
      <c r="L20" s="20"/>
      <c r="M20" s="20"/>
      <c r="N20" s="152"/>
    </row>
    <row r="21" spans="1:17" s="21" customFormat="1" ht="18.5" x14ac:dyDescent="0.45">
      <c r="A21" s="70">
        <f>IF(F21&lt;&gt;"",(LARGE(A$4:A20,1)+1),"")</f>
        <v>6</v>
      </c>
      <c r="B21" s="135" t="s">
        <v>158</v>
      </c>
      <c r="C21" s="133">
        <v>23</v>
      </c>
      <c r="D21" s="51" t="s">
        <v>10</v>
      </c>
      <c r="E21" s="48">
        <f>G21+H21+J21+I21</f>
        <v>23.045999999999999</v>
      </c>
      <c r="F21" s="152">
        <f>E21*C21</f>
        <v>530.05799999999999</v>
      </c>
      <c r="G21" s="48">
        <v>7.8</v>
      </c>
      <c r="H21" s="48">
        <v>12.24</v>
      </c>
      <c r="I21" s="48">
        <f>IF(D21=0," ",(G21)*(Details!$C$4+Details!$C$8))</f>
        <v>1.1700000000000002</v>
      </c>
      <c r="J21" s="152">
        <f>IF(D21=0," ",(H21)*(Details!$C$6+Details!$C$8))</f>
        <v>1.8360000000000003</v>
      </c>
      <c r="K21" s="58">
        <f>+G21*C21</f>
        <v>179.4</v>
      </c>
      <c r="L21" s="48">
        <f>+H21*C21</f>
        <v>281.52</v>
      </c>
      <c r="M21" s="48">
        <f>IF(D21=0," ",(I21*C21))</f>
        <v>26.910000000000004</v>
      </c>
      <c r="N21" s="152">
        <f>IF(D21=0," ",(J21*C21))</f>
        <v>42.228000000000009</v>
      </c>
    </row>
    <row r="22" spans="1:17" s="21" customFormat="1" ht="18.5" x14ac:dyDescent="0.45">
      <c r="A22" s="70" t="str">
        <f>IF(F22&lt;&gt;"",(LARGE(A$4:A21,1)+1),"")</f>
        <v/>
      </c>
      <c r="B22" s="135"/>
      <c r="C22" s="133"/>
      <c r="D22" s="51"/>
      <c r="E22" s="48"/>
      <c r="F22" s="152"/>
      <c r="G22" s="48"/>
      <c r="H22" s="48"/>
      <c r="I22" s="48"/>
      <c r="J22" s="152"/>
      <c r="K22" s="163"/>
      <c r="L22" s="20"/>
      <c r="M22" s="20"/>
      <c r="N22" s="152"/>
    </row>
    <row r="23" spans="1:17" s="21" customFormat="1" ht="18.5" x14ac:dyDescent="0.45">
      <c r="A23" s="70">
        <f>IF(F23&lt;&gt;"",(LARGE(A$4:A22,1)+1),"")</f>
        <v>7</v>
      </c>
      <c r="B23" s="135" t="s">
        <v>175</v>
      </c>
      <c r="C23" s="133">
        <v>23</v>
      </c>
      <c r="D23" s="51" t="s">
        <v>10</v>
      </c>
      <c r="E23" s="48">
        <f>G23+H23+J23+I23</f>
        <v>61.294999999999995</v>
      </c>
      <c r="F23" s="152">
        <f>E23*C23</f>
        <v>1409.7849999999999</v>
      </c>
      <c r="G23" s="48">
        <v>18.8</v>
      </c>
      <c r="H23" s="48">
        <v>34.5</v>
      </c>
      <c r="I23" s="48">
        <f>IF(D23=0," ",(G23)*(Details!$C$4+Details!$C$8))</f>
        <v>2.8200000000000007</v>
      </c>
      <c r="J23" s="152">
        <f>IF(D23=0," ",(H23)*(Details!$C$6+Details!$C$8))</f>
        <v>5.1750000000000007</v>
      </c>
      <c r="K23" s="58">
        <f>+G23*C23</f>
        <v>432.40000000000003</v>
      </c>
      <c r="L23" s="48">
        <f>+H23*C23</f>
        <v>793.5</v>
      </c>
      <c r="M23" s="48">
        <f>IF(D23=0," ",(I23*C23))</f>
        <v>64.860000000000014</v>
      </c>
      <c r="N23" s="152">
        <f>IF(D23=0," ",(J23*C23))</f>
        <v>119.02500000000002</v>
      </c>
    </row>
    <row r="24" spans="1:17" s="38" customFormat="1" ht="18.5" x14ac:dyDescent="0.45">
      <c r="A24" s="70" t="str">
        <f>IF(F24&lt;&gt;"",(LARGE(A$4:A23,1)+1),"")</f>
        <v/>
      </c>
      <c r="B24" s="145"/>
      <c r="C24" s="136"/>
      <c r="D24" s="51"/>
      <c r="E24" s="48"/>
      <c r="F24" s="152"/>
      <c r="G24" s="48"/>
      <c r="H24" s="48"/>
      <c r="I24" s="48"/>
      <c r="J24" s="152"/>
      <c r="K24" s="48"/>
      <c r="L24" s="48"/>
      <c r="M24" s="48"/>
      <c r="N24" s="152"/>
      <c r="O24" s="189"/>
      <c r="P24" s="48"/>
      <c r="Q24" s="48"/>
    </row>
    <row r="25" spans="1:17" s="38" customFormat="1" ht="18.5" x14ac:dyDescent="0.45">
      <c r="A25" s="70">
        <f>IF(F25&lt;&gt;"",(LARGE(A$4:A24,1)+1),"")</f>
        <v>8</v>
      </c>
      <c r="B25" s="135" t="s">
        <v>176</v>
      </c>
      <c r="C25" s="136">
        <v>23</v>
      </c>
      <c r="D25" s="51" t="s">
        <v>10</v>
      </c>
      <c r="E25" s="48">
        <f>G25+H25+J25+I25</f>
        <v>55.2</v>
      </c>
      <c r="F25" s="152">
        <f>E25*C25</f>
        <v>1269.6000000000001</v>
      </c>
      <c r="G25" s="48">
        <v>17.2</v>
      </c>
      <c r="H25" s="48">
        <v>30.8</v>
      </c>
      <c r="I25" s="48">
        <f>IF(D25=0," ",(G25)*(Details!$C$4+Details!$C$8))</f>
        <v>2.58</v>
      </c>
      <c r="J25" s="152">
        <f>IF(D25=0," ",(H25)*(Details!$C$6+Details!$C$8))</f>
        <v>4.620000000000001</v>
      </c>
      <c r="K25" s="58">
        <f>+G25*C25</f>
        <v>395.59999999999997</v>
      </c>
      <c r="L25" s="48">
        <f>+H25*C25</f>
        <v>708.4</v>
      </c>
      <c r="M25" s="48">
        <f>IF(D25=0," ",(I25*C25))</f>
        <v>59.34</v>
      </c>
      <c r="N25" s="152">
        <f>IF(D25=0," ",(J25*C25))</f>
        <v>106.26000000000002</v>
      </c>
      <c r="O25" s="189"/>
      <c r="P25" s="48"/>
      <c r="Q25" s="48"/>
    </row>
    <row r="26" spans="1:17" s="38" customFormat="1" ht="18.5" x14ac:dyDescent="0.45">
      <c r="A26" s="70" t="str">
        <f>IF(F26&lt;&gt;"",(LARGE(A$4:A25,1)+1),"")</f>
        <v/>
      </c>
      <c r="B26" s="145"/>
      <c r="C26" s="136"/>
      <c r="D26" s="51"/>
      <c r="E26" s="48"/>
      <c r="F26" s="152"/>
      <c r="G26" s="48"/>
      <c r="H26" s="48"/>
      <c r="I26" s="48"/>
      <c r="J26" s="152"/>
      <c r="K26" s="48"/>
      <c r="L26" s="48"/>
      <c r="M26" s="48"/>
      <c r="N26" s="152"/>
      <c r="O26" s="189"/>
      <c r="P26" s="48"/>
      <c r="Q26" s="48"/>
    </row>
    <row r="27" spans="1:17" s="38" customFormat="1" ht="18.5" x14ac:dyDescent="0.45">
      <c r="A27" s="70">
        <f>IF(F27&lt;&gt;"",(LARGE(A$4:A26,1)+1),"")</f>
        <v>9</v>
      </c>
      <c r="B27" s="135" t="s">
        <v>179</v>
      </c>
      <c r="C27" s="136">
        <f>23/1.2</f>
        <v>19.166666666666668</v>
      </c>
      <c r="D27" s="51" t="s">
        <v>13</v>
      </c>
      <c r="E27" s="48">
        <f>G27+H27+J27+I27</f>
        <v>14.72</v>
      </c>
      <c r="F27" s="152">
        <f>E27*C27</f>
        <v>282.13333333333338</v>
      </c>
      <c r="G27" s="48">
        <v>5</v>
      </c>
      <c r="H27" s="48">
        <v>7.8</v>
      </c>
      <c r="I27" s="48">
        <f>IF(D27=0," ",(G27)*(Details!$C$4+Details!$C$8))</f>
        <v>0.75000000000000011</v>
      </c>
      <c r="J27" s="152">
        <f>IF(D27=0," ",(H27)*(Details!$C$6+Details!$C$8))</f>
        <v>1.1700000000000002</v>
      </c>
      <c r="K27" s="58">
        <f>+G27*C27</f>
        <v>95.833333333333343</v>
      </c>
      <c r="L27" s="48">
        <f>+H27*C27</f>
        <v>149.5</v>
      </c>
      <c r="M27" s="48">
        <f>IF(D27=0," ",(I27*C27))</f>
        <v>14.375000000000004</v>
      </c>
      <c r="N27" s="152">
        <f>IF(D27=0," ",(J27*C27))</f>
        <v>22.425000000000004</v>
      </c>
      <c r="O27" s="189"/>
      <c r="P27" s="48"/>
      <c r="Q27" s="48"/>
    </row>
    <row r="28" spans="1:17" s="38" customFormat="1" ht="18.5" x14ac:dyDescent="0.45">
      <c r="A28" s="70"/>
      <c r="B28" s="145"/>
      <c r="C28" s="136"/>
      <c r="D28" s="51"/>
      <c r="E28" s="48"/>
      <c r="F28" s="152"/>
      <c r="G28" s="48"/>
      <c r="H28" s="48"/>
      <c r="I28" s="48"/>
      <c r="J28" s="152"/>
      <c r="K28" s="48"/>
      <c r="L28" s="48"/>
      <c r="M28" s="48"/>
      <c r="N28" s="152"/>
      <c r="O28" s="189"/>
      <c r="P28" s="48"/>
      <c r="Q28" s="48"/>
    </row>
    <row r="29" spans="1:17" s="38" customFormat="1" ht="18.5" x14ac:dyDescent="0.45">
      <c r="A29" s="70">
        <f>IF(F29&lt;&gt;"",(LARGE(A$4:A26,1)+1),"")</f>
        <v>9</v>
      </c>
      <c r="B29" s="135" t="s">
        <v>178</v>
      </c>
      <c r="C29" s="136">
        <f>23/1.8</f>
        <v>12.777777777777777</v>
      </c>
      <c r="D29" s="51" t="s">
        <v>13</v>
      </c>
      <c r="E29" s="48">
        <f>G29+H29+J29+I29</f>
        <v>14.72</v>
      </c>
      <c r="F29" s="152">
        <f>E29*C29</f>
        <v>188.08888888888887</v>
      </c>
      <c r="G29" s="48">
        <v>5</v>
      </c>
      <c r="H29" s="48">
        <v>7.8</v>
      </c>
      <c r="I29" s="48">
        <f>IF(D29=0," ",(G29)*(Details!$C$4+Details!$C$8))</f>
        <v>0.75000000000000011</v>
      </c>
      <c r="J29" s="152">
        <f>IF(D29=0," ",(H29)*(Details!$C$6+Details!$C$8))</f>
        <v>1.1700000000000002</v>
      </c>
      <c r="K29" s="58">
        <f>+G29*C29</f>
        <v>63.888888888888886</v>
      </c>
      <c r="L29" s="48">
        <f>+H29*C29</f>
        <v>99.666666666666657</v>
      </c>
      <c r="M29" s="48">
        <f>IF(D29=0," ",(I29*C29))</f>
        <v>9.5833333333333339</v>
      </c>
      <c r="N29" s="152">
        <f>IF(D29=0," ",(J29*C29))</f>
        <v>14.950000000000001</v>
      </c>
      <c r="O29" s="189"/>
      <c r="P29" s="48"/>
      <c r="Q29" s="48"/>
    </row>
    <row r="30" spans="1:17" s="38" customFormat="1" ht="18.5" x14ac:dyDescent="0.45">
      <c r="A30" s="70" t="str">
        <f>IF(F30&lt;&gt;"",(LARGE(A$4:A29,1)+1),"")</f>
        <v/>
      </c>
      <c r="B30" s="145"/>
      <c r="C30" s="136"/>
      <c r="D30" s="51"/>
      <c r="E30" s="48"/>
      <c r="F30" s="152"/>
      <c r="G30" s="48"/>
      <c r="H30" s="48"/>
      <c r="I30" s="48"/>
      <c r="J30" s="152"/>
      <c r="K30" s="48"/>
      <c r="L30" s="48"/>
      <c r="M30" s="48"/>
      <c r="N30" s="152"/>
      <c r="O30" s="189"/>
      <c r="P30" s="48"/>
      <c r="Q30" s="48"/>
    </row>
    <row r="31" spans="1:17" s="38" customFormat="1" ht="18.5" x14ac:dyDescent="0.45">
      <c r="A31" s="70" t="str">
        <f>IF(F31&lt;&gt;"",(LARGE(A$4:A30,1)+1),"")</f>
        <v/>
      </c>
      <c r="B31" s="145" t="s">
        <v>159</v>
      </c>
      <c r="C31" s="134"/>
      <c r="D31" s="60"/>
      <c r="E31" s="61"/>
      <c r="F31" s="151"/>
      <c r="G31" s="48"/>
      <c r="H31" s="48"/>
      <c r="I31" s="48"/>
      <c r="J31" s="151"/>
      <c r="K31" s="58"/>
      <c r="L31" s="48"/>
      <c r="M31" s="48"/>
      <c r="N31" s="152"/>
      <c r="O31" s="189"/>
      <c r="P31" s="48"/>
      <c r="Q31" s="48"/>
    </row>
    <row r="32" spans="1:17" s="38" customFormat="1" ht="18.5" x14ac:dyDescent="0.45">
      <c r="A32" s="70" t="str">
        <f>IF(F32&lt;&gt;"",(LARGE(A$4:A31,1)+1),"")</f>
        <v/>
      </c>
      <c r="B32" s="145"/>
      <c r="C32" s="134"/>
      <c r="D32" s="60"/>
      <c r="E32" s="61"/>
      <c r="F32" s="151"/>
      <c r="G32" s="58"/>
      <c r="H32" s="48"/>
      <c r="I32" s="48"/>
      <c r="J32" s="151"/>
      <c r="K32" s="48"/>
      <c r="L32" s="48"/>
      <c r="M32" s="48"/>
      <c r="N32" s="152"/>
      <c r="O32" s="189"/>
      <c r="P32" s="48"/>
      <c r="Q32" s="48"/>
    </row>
    <row r="33" spans="1:17" s="38" customFormat="1" ht="18.5" x14ac:dyDescent="0.45">
      <c r="A33" s="70">
        <f>IF(F33&lt;&gt;"",(LARGE(A$4:A32,1)+1),"")</f>
        <v>10</v>
      </c>
      <c r="B33" s="38" t="s">
        <v>161</v>
      </c>
      <c r="C33" s="133">
        <v>11</v>
      </c>
      <c r="D33" s="51" t="s">
        <v>10</v>
      </c>
      <c r="E33" s="48">
        <f>G33+H33+J33+I33</f>
        <v>128.2825</v>
      </c>
      <c r="F33" s="152">
        <f>E33*C33</f>
        <v>1411.1075000000001</v>
      </c>
      <c r="G33" s="48">
        <v>33</v>
      </c>
      <c r="H33" s="48">
        <v>78.55</v>
      </c>
      <c r="I33" s="48">
        <f>IF(D33=0," ",(G33)*(Details!$C$4+Details!$C$8))</f>
        <v>4.9500000000000011</v>
      </c>
      <c r="J33" s="152">
        <f>IF(D33=0," ",(H33)*(Details!$C$6+Details!$C$8))</f>
        <v>11.782500000000001</v>
      </c>
      <c r="K33" s="58">
        <f>+G33*C33</f>
        <v>363</v>
      </c>
      <c r="L33" s="48">
        <f>+H33*C33</f>
        <v>864.05</v>
      </c>
      <c r="M33" s="48">
        <f>IF(D33=0," ",(I33*C33))</f>
        <v>54.45000000000001</v>
      </c>
      <c r="N33" s="152">
        <f>IF(D33=0," ",(J33*C33))</f>
        <v>129.60750000000002</v>
      </c>
      <c r="O33" s="189"/>
      <c r="P33" s="48"/>
      <c r="Q33" s="48"/>
    </row>
    <row r="34" spans="1:17" s="38" customFormat="1" ht="18.5" x14ac:dyDescent="0.45">
      <c r="A34" s="70" t="str">
        <f>IF(F34&lt;&gt;"",(LARGE(A$4:A33,1)+1),"")</f>
        <v/>
      </c>
      <c r="B34" s="145"/>
      <c r="C34" s="134"/>
      <c r="D34" s="60"/>
      <c r="E34" s="61"/>
      <c r="F34" s="151"/>
      <c r="G34" s="58"/>
      <c r="H34" s="48"/>
      <c r="I34" s="48"/>
      <c r="J34" s="152"/>
      <c r="K34" s="48"/>
      <c r="L34" s="48"/>
      <c r="M34" s="48"/>
      <c r="N34" s="152"/>
      <c r="O34" s="189"/>
      <c r="P34" s="48"/>
      <c r="Q34" s="48"/>
    </row>
    <row r="35" spans="1:17" s="38" customFormat="1" ht="18.5" x14ac:dyDescent="0.45">
      <c r="A35" s="70">
        <f>IF(F35&lt;&gt;"",(LARGE(A$4:A34,1)+1),"")</f>
        <v>11</v>
      </c>
      <c r="B35" s="135" t="s">
        <v>162</v>
      </c>
      <c r="C35" s="133">
        <f>+C33</f>
        <v>11</v>
      </c>
      <c r="D35" s="51" t="s">
        <v>10</v>
      </c>
      <c r="E35" s="48">
        <f>G35+H35+J35+I35</f>
        <v>18.745000000000001</v>
      </c>
      <c r="F35" s="152">
        <f>E35*C35</f>
        <v>206.19500000000002</v>
      </c>
      <c r="G35" s="48">
        <v>6.5</v>
      </c>
      <c r="H35" s="48">
        <v>9.8000000000000007</v>
      </c>
      <c r="I35" s="48">
        <f>IF(D35=0," ",(G35)*(Details!$C$4+Details!$C$8))</f>
        <v>0.97500000000000009</v>
      </c>
      <c r="J35" s="152">
        <f>IF(D35=0," ",(H35)*(Details!$C$6+Details!$C$8))</f>
        <v>1.4700000000000004</v>
      </c>
      <c r="K35" s="58">
        <f>+G35*C35</f>
        <v>71.5</v>
      </c>
      <c r="L35" s="48">
        <f>+H35*C35</f>
        <v>107.80000000000001</v>
      </c>
      <c r="M35" s="48">
        <f>IF(D35=0," ",(I35*C35))</f>
        <v>10.725000000000001</v>
      </c>
      <c r="N35" s="152">
        <f>IF(D35=0," ",(J35*C35))</f>
        <v>16.170000000000005</v>
      </c>
      <c r="O35" s="189"/>
      <c r="P35" s="48"/>
      <c r="Q35" s="48"/>
    </row>
    <row r="36" spans="1:17" s="38" customFormat="1" ht="18.5" x14ac:dyDescent="0.45">
      <c r="A36" s="70" t="str">
        <f>IF(F36&lt;&gt;"",(LARGE(A$4:A35,1)+1),"")</f>
        <v/>
      </c>
      <c r="B36" s="135"/>
      <c r="C36" s="133"/>
      <c r="D36" s="51"/>
      <c r="E36" s="48"/>
      <c r="F36" s="152"/>
      <c r="G36" s="58"/>
      <c r="H36" s="48"/>
      <c r="I36" s="48"/>
      <c r="J36" s="152"/>
      <c r="K36" s="48"/>
      <c r="L36" s="48"/>
      <c r="M36" s="48"/>
      <c r="N36" s="152"/>
      <c r="O36" s="189"/>
      <c r="P36" s="48"/>
      <c r="Q36" s="48"/>
    </row>
    <row r="37" spans="1:17" s="38" customFormat="1" ht="18.5" x14ac:dyDescent="0.45">
      <c r="A37" s="70">
        <f>IF(F37&lt;&gt;"",(LARGE(A$4:A36,1)+1),"")</f>
        <v>12</v>
      </c>
      <c r="B37" s="135" t="s">
        <v>163</v>
      </c>
      <c r="C37" s="133">
        <f>+C35</f>
        <v>11</v>
      </c>
      <c r="D37" s="51" t="s">
        <v>10</v>
      </c>
      <c r="E37" s="48">
        <f>G37+H37+J37+I37</f>
        <v>10.81</v>
      </c>
      <c r="F37" s="152">
        <f>E37*C37</f>
        <v>118.91000000000001</v>
      </c>
      <c r="G37" s="48">
        <v>4</v>
      </c>
      <c r="H37" s="48">
        <v>5.4</v>
      </c>
      <c r="I37" s="48">
        <f>IF(D37=0," ",(G37)*(Details!$C$4+Details!$C$8))</f>
        <v>0.60000000000000009</v>
      </c>
      <c r="J37" s="152">
        <f>IF(D37=0," ",(H37)*(Details!$C$6+Details!$C$8))</f>
        <v>0.81000000000000016</v>
      </c>
      <c r="K37" s="58">
        <f>+G37*C37</f>
        <v>44</v>
      </c>
      <c r="L37" s="48">
        <f>+H37*C37</f>
        <v>59.400000000000006</v>
      </c>
      <c r="M37" s="48">
        <f>IF(D37=0," ",(I37*C37))</f>
        <v>6.6000000000000014</v>
      </c>
      <c r="N37" s="152">
        <f>IF(D37=0," ",(J37*C37))</f>
        <v>8.9100000000000019</v>
      </c>
      <c r="O37" s="189"/>
      <c r="P37" s="48"/>
      <c r="Q37" s="48"/>
    </row>
    <row r="38" spans="1:17" s="38" customFormat="1" ht="18.5" x14ac:dyDescent="0.45">
      <c r="A38" s="70"/>
      <c r="B38" s="135"/>
      <c r="C38" s="133"/>
      <c r="D38" s="51"/>
      <c r="E38" s="48"/>
      <c r="F38" s="152"/>
      <c r="G38" s="48"/>
      <c r="H38" s="48"/>
      <c r="I38" s="48"/>
      <c r="J38" s="152"/>
      <c r="K38" s="48"/>
      <c r="L38" s="48"/>
      <c r="M38" s="48"/>
      <c r="N38" s="152"/>
      <c r="O38" s="189"/>
      <c r="P38" s="48"/>
      <c r="Q38" s="48"/>
    </row>
    <row r="39" spans="1:17" s="38" customFormat="1" ht="18.5" x14ac:dyDescent="0.45">
      <c r="A39" s="70">
        <f>IF(F39&lt;&gt;"",(LARGE(A$4:A38,1)+1),"")</f>
        <v>13</v>
      </c>
      <c r="B39" s="135" t="s">
        <v>164</v>
      </c>
      <c r="C39" s="133">
        <f>+C37</f>
        <v>11</v>
      </c>
      <c r="D39" s="51" t="s">
        <v>10</v>
      </c>
      <c r="E39" s="48">
        <f>G39+H39+J39+I39</f>
        <v>22.77</v>
      </c>
      <c r="F39" s="152">
        <f>E39*C39</f>
        <v>250.47</v>
      </c>
      <c r="G39" s="48">
        <v>8</v>
      </c>
      <c r="H39" s="48">
        <v>11.8</v>
      </c>
      <c r="I39" s="48">
        <f>IF(D39=0," ",(G39)*(Details!$C$4+Details!$C$8))</f>
        <v>1.2000000000000002</v>
      </c>
      <c r="J39" s="152">
        <f>IF(D39=0," ",(H39)*(Details!$C$6+Details!$C$8))</f>
        <v>1.7700000000000005</v>
      </c>
      <c r="K39" s="58">
        <f>+G39*C39</f>
        <v>88</v>
      </c>
      <c r="L39" s="48">
        <f>+H39*C39</f>
        <v>129.80000000000001</v>
      </c>
      <c r="M39" s="48">
        <f>IF(D39=0," ",(I39*C39))</f>
        <v>13.200000000000003</v>
      </c>
      <c r="N39" s="152">
        <f>IF(D39=0," ",(J39*C39))</f>
        <v>19.470000000000006</v>
      </c>
      <c r="O39" s="189"/>
      <c r="P39" s="48"/>
      <c r="Q39" s="48"/>
    </row>
    <row r="40" spans="1:17" s="38" customFormat="1" ht="18.5" x14ac:dyDescent="0.45">
      <c r="A40" s="70"/>
      <c r="B40" s="135"/>
      <c r="C40" s="133"/>
      <c r="D40" s="51"/>
      <c r="E40" s="48"/>
      <c r="F40" s="152"/>
      <c r="G40" s="48"/>
      <c r="H40" s="48"/>
      <c r="I40" s="48"/>
      <c r="J40" s="152"/>
      <c r="K40" s="48"/>
      <c r="L40" s="48"/>
      <c r="M40" s="48"/>
      <c r="N40" s="152"/>
      <c r="O40" s="189"/>
      <c r="P40" s="48"/>
      <c r="Q40" s="48"/>
    </row>
    <row r="41" spans="1:17" s="38" customFormat="1" ht="18.5" x14ac:dyDescent="0.45">
      <c r="A41" s="70">
        <f>IF(F41&lt;&gt;"",(LARGE(A$4:A36,1)+1),"")</f>
        <v>12</v>
      </c>
      <c r="B41" s="38" t="s">
        <v>36</v>
      </c>
      <c r="C41" s="133">
        <f>+C35</f>
        <v>11</v>
      </c>
      <c r="D41" s="51" t="s">
        <v>10</v>
      </c>
      <c r="E41" s="48">
        <f>G41+H41+J41+I41</f>
        <v>50.945</v>
      </c>
      <c r="F41" s="152">
        <f>E41*C41</f>
        <v>560.39499999999998</v>
      </c>
      <c r="G41" s="48">
        <v>16.5</v>
      </c>
      <c r="H41" s="48">
        <v>27.8</v>
      </c>
      <c r="I41" s="48">
        <f>IF(D41=0," ",(G41)*(Details!$C$4+Details!$C$8))</f>
        <v>2.4750000000000005</v>
      </c>
      <c r="J41" s="152">
        <f>IF(D41=0," ",(H41)*(Details!$C$6+Details!$C$8))</f>
        <v>4.1700000000000008</v>
      </c>
      <c r="K41" s="58">
        <f>+G41*C41</f>
        <v>181.5</v>
      </c>
      <c r="L41" s="48">
        <f>+H41*C41</f>
        <v>305.8</v>
      </c>
      <c r="M41" s="48">
        <f>IF(D41=0," ",(I41*C41))</f>
        <v>27.225000000000005</v>
      </c>
      <c r="N41" s="152">
        <f>IF(D41=0," ",(J41*C41))</f>
        <v>45.870000000000012</v>
      </c>
      <c r="O41" s="189"/>
      <c r="P41" s="48"/>
      <c r="Q41" s="48"/>
    </row>
    <row r="42" spans="1:17" s="38" customFormat="1" ht="18.5" x14ac:dyDescent="0.45">
      <c r="A42" s="70" t="str">
        <f>IF(F42&lt;&gt;"",(LARGE(A$4:A41,1)+1),"")</f>
        <v/>
      </c>
      <c r="C42" s="134"/>
      <c r="D42" s="60"/>
      <c r="E42" s="61"/>
      <c r="F42" s="151"/>
      <c r="G42" s="58"/>
      <c r="H42" s="48"/>
      <c r="I42" s="48"/>
      <c r="J42" s="152"/>
      <c r="K42" s="48"/>
      <c r="L42" s="48"/>
      <c r="M42" s="48"/>
      <c r="N42" s="152"/>
      <c r="O42" s="189"/>
      <c r="P42" s="48"/>
      <c r="Q42" s="48"/>
    </row>
    <row r="43" spans="1:17" s="38" customFormat="1" ht="18.5" x14ac:dyDescent="0.45">
      <c r="A43" s="70">
        <f>IF(F43&lt;&gt;"",(LARGE(A$4:A42,1)+1),"")</f>
        <v>14</v>
      </c>
      <c r="B43" s="135" t="s">
        <v>160</v>
      </c>
      <c r="C43" s="133">
        <v>11</v>
      </c>
      <c r="D43" s="51" t="s">
        <v>10</v>
      </c>
      <c r="E43" s="48">
        <f>G43+H43+J43+I43</f>
        <v>61.294999999999995</v>
      </c>
      <c r="F43" s="152">
        <f>E43*C43</f>
        <v>674.24499999999989</v>
      </c>
      <c r="G43" s="48">
        <v>18.8</v>
      </c>
      <c r="H43" s="48">
        <v>34.5</v>
      </c>
      <c r="I43" s="48">
        <f>IF(D43=0," ",(G43)*(Details!$C$4+Details!$C$8))</f>
        <v>2.8200000000000007</v>
      </c>
      <c r="J43" s="152">
        <f>IF(D43=0," ",(H43)*(Details!$C$6+Details!$C$8))</f>
        <v>5.1750000000000007</v>
      </c>
      <c r="K43" s="58">
        <f>+G43*C43</f>
        <v>206.8</v>
      </c>
      <c r="L43" s="48">
        <f>+H43*C43</f>
        <v>379.5</v>
      </c>
      <c r="M43" s="48">
        <f>IF(D43=0," ",(I43*C43))</f>
        <v>31.020000000000007</v>
      </c>
      <c r="N43" s="152">
        <f>IF(D43=0," ",(J43*C43))</f>
        <v>56.925000000000011</v>
      </c>
      <c r="O43" s="189"/>
      <c r="P43" s="48"/>
      <c r="Q43" s="48"/>
    </row>
    <row r="44" spans="1:17" s="38" customFormat="1" ht="18.5" x14ac:dyDescent="0.45">
      <c r="A44" s="70" t="str">
        <f>IF(F44&lt;&gt;"",(LARGE(A$4:A43,1)+1),"")</f>
        <v/>
      </c>
      <c r="B44" s="145"/>
      <c r="C44" s="133"/>
      <c r="D44" s="51"/>
      <c r="E44" s="48"/>
      <c r="F44" s="152"/>
      <c r="G44" s="48"/>
      <c r="H44" s="48"/>
      <c r="I44" s="48"/>
      <c r="J44" s="152"/>
      <c r="K44" s="48"/>
      <c r="L44" s="48"/>
      <c r="M44" s="48"/>
      <c r="N44" s="152"/>
      <c r="O44" s="189"/>
      <c r="P44" s="48"/>
      <c r="Q44" s="48"/>
    </row>
    <row r="45" spans="1:17" s="38" customFormat="1" ht="18.5" x14ac:dyDescent="0.45">
      <c r="A45" s="70">
        <f>IF(F45&lt;&gt;"",(LARGE(A$4:A44,1)+1),"")</f>
        <v>15</v>
      </c>
      <c r="B45" s="38" t="s">
        <v>165</v>
      </c>
      <c r="C45" s="133">
        <v>11</v>
      </c>
      <c r="D45" s="51" t="s">
        <v>10</v>
      </c>
      <c r="E45" s="48">
        <f>G45+H45+J45+I45</f>
        <v>32.89</v>
      </c>
      <c r="F45" s="152">
        <f>E45*C45</f>
        <v>361.79</v>
      </c>
      <c r="G45" s="48">
        <v>10.8</v>
      </c>
      <c r="H45" s="48">
        <v>17.8</v>
      </c>
      <c r="I45" s="48">
        <f>IF(D45=0," ",(G45)*(Details!$C$4+Details!$C$8))</f>
        <v>1.6200000000000003</v>
      </c>
      <c r="J45" s="152">
        <f>IF(D45=0," ",(H45)*(Details!$C$6+Details!$C$8))</f>
        <v>2.6700000000000004</v>
      </c>
      <c r="K45" s="58">
        <f>+G45*C45</f>
        <v>118.80000000000001</v>
      </c>
      <c r="L45" s="48">
        <f>+H45*C45</f>
        <v>195.8</v>
      </c>
      <c r="M45" s="48">
        <f>IF(D45=0," ",(I45*C45))</f>
        <v>17.820000000000004</v>
      </c>
      <c r="N45" s="152">
        <f>IF(D45=0," ",(J45*C45))</f>
        <v>29.370000000000005</v>
      </c>
      <c r="O45" s="189"/>
      <c r="P45" s="48"/>
      <c r="Q45" s="48"/>
    </row>
    <row r="46" spans="1:17" s="38" customFormat="1" ht="18.5" x14ac:dyDescent="0.45">
      <c r="A46" s="70" t="str">
        <f>IF(F46&lt;&gt;"",(LARGE(A$4:A45,1)+1),"")</f>
        <v/>
      </c>
      <c r="C46" s="133"/>
      <c r="D46" s="51"/>
      <c r="E46" s="48"/>
      <c r="F46" s="152"/>
      <c r="G46" s="58"/>
      <c r="H46" s="48"/>
      <c r="I46" s="48"/>
      <c r="J46" s="152"/>
      <c r="K46" s="48"/>
      <c r="L46" s="48"/>
      <c r="M46" s="48"/>
      <c r="N46" s="152"/>
      <c r="O46" s="189"/>
      <c r="P46" s="48"/>
      <c r="Q46" s="48"/>
    </row>
    <row r="47" spans="1:17" s="38" customFormat="1" ht="18.5" x14ac:dyDescent="0.45">
      <c r="A47" s="70">
        <f>IF(F47&lt;&gt;"",(LARGE(A$4:A46,1)+1),"")</f>
        <v>16</v>
      </c>
      <c r="B47" s="135" t="s">
        <v>166</v>
      </c>
      <c r="C47" s="133">
        <f>+C45</f>
        <v>11</v>
      </c>
      <c r="D47" s="51" t="s">
        <v>10</v>
      </c>
      <c r="E47" s="48">
        <f>G47+H47+J47+I47</f>
        <v>13.57</v>
      </c>
      <c r="F47" s="152">
        <f>E47*C47</f>
        <v>149.27000000000001</v>
      </c>
      <c r="G47" s="48">
        <v>5</v>
      </c>
      <c r="H47" s="48">
        <v>6.8</v>
      </c>
      <c r="I47" s="48">
        <f>IF(D47=0," ",(G47)*(Details!$C$4+Details!$C$8))</f>
        <v>0.75000000000000011</v>
      </c>
      <c r="J47" s="152">
        <f>IF(D47=0," ",(H47)*(Details!$C$6+Details!$C$8))</f>
        <v>1.02</v>
      </c>
      <c r="K47" s="58">
        <f>+G47*C47</f>
        <v>55</v>
      </c>
      <c r="L47" s="48">
        <f>+H47*C47</f>
        <v>74.8</v>
      </c>
      <c r="M47" s="48">
        <f>IF(D47=0," ",(I47*C47))</f>
        <v>8.2500000000000018</v>
      </c>
      <c r="N47" s="152">
        <f>IF(D47=0," ",(J47*C47))</f>
        <v>11.22</v>
      </c>
      <c r="O47" s="189"/>
      <c r="P47" s="48"/>
      <c r="Q47" s="48"/>
    </row>
    <row r="48" spans="1:17" s="21" customFormat="1" ht="18.5" x14ac:dyDescent="0.45">
      <c r="A48" s="70" t="str">
        <f>IF(F48&lt;&gt;"",(LARGE(A$4:A47,1)+1),"")</f>
        <v/>
      </c>
      <c r="B48" s="38"/>
      <c r="C48" s="133"/>
      <c r="D48" s="51"/>
      <c r="E48" s="48"/>
      <c r="F48" s="152"/>
      <c r="G48" s="58"/>
      <c r="H48" s="48"/>
      <c r="I48" s="48"/>
      <c r="J48" s="152"/>
      <c r="K48" s="58"/>
      <c r="L48" s="48"/>
      <c r="M48" s="48"/>
      <c r="N48" s="152"/>
    </row>
    <row r="49" spans="1:14" s="21" customFormat="1" ht="18.5" x14ac:dyDescent="0.45">
      <c r="A49" s="70">
        <f>IF(F49&lt;&gt;"",(LARGE(A$4:A48,1)+1),"")</f>
        <v>17</v>
      </c>
      <c r="B49" s="135" t="s">
        <v>167</v>
      </c>
      <c r="C49" s="133">
        <v>6</v>
      </c>
      <c r="D49" s="51" t="s">
        <v>13</v>
      </c>
      <c r="E49" s="48">
        <f>G49+H49+J49+I49</f>
        <v>8.51</v>
      </c>
      <c r="F49" s="152">
        <f>E49*C49</f>
        <v>51.06</v>
      </c>
      <c r="G49" s="48">
        <v>3</v>
      </c>
      <c r="H49" s="48">
        <v>4.4000000000000004</v>
      </c>
      <c r="I49" s="48">
        <f>IF(D49=0," ",(G49)*(Details!$C$4+Details!$C$8))</f>
        <v>0.45000000000000007</v>
      </c>
      <c r="J49" s="152">
        <f>IF(D49=0," ",(H49)*(Details!$C$6+Details!$C$8))</f>
        <v>0.66000000000000014</v>
      </c>
      <c r="K49" s="58">
        <f>+G49*C49</f>
        <v>18</v>
      </c>
      <c r="L49" s="48">
        <f>+H49*C49</f>
        <v>26.400000000000002</v>
      </c>
      <c r="M49" s="48">
        <f>IF(D49=0," ",(I49*C49))</f>
        <v>2.7</v>
      </c>
      <c r="N49" s="152">
        <f>IF(D49=0," ",(J49*C49))</f>
        <v>3.9600000000000009</v>
      </c>
    </row>
    <row r="50" spans="1:14" s="21" customFormat="1" ht="18.5" x14ac:dyDescent="0.45">
      <c r="A50" s="70"/>
      <c r="B50" s="38"/>
      <c r="C50" s="133"/>
      <c r="D50" s="51"/>
      <c r="E50" s="48"/>
      <c r="F50" s="152"/>
      <c r="G50" s="58"/>
      <c r="H50" s="48"/>
      <c r="I50" s="48"/>
      <c r="J50" s="152"/>
      <c r="K50" s="58"/>
      <c r="L50" s="48"/>
      <c r="M50" s="48"/>
      <c r="N50" s="152"/>
    </row>
    <row r="51" spans="1:14" s="21" customFormat="1" ht="18.5" x14ac:dyDescent="0.45">
      <c r="A51" s="70">
        <f>IF(F51&lt;&gt;"",(LARGE(A$4:A50,1)+1),"")</f>
        <v>18</v>
      </c>
      <c r="B51" s="135" t="s">
        <v>168</v>
      </c>
      <c r="C51" s="133">
        <v>11</v>
      </c>
      <c r="D51" s="51" t="s">
        <v>13</v>
      </c>
      <c r="E51" s="48">
        <f>G51+H51+J51+I51</f>
        <v>13.7425</v>
      </c>
      <c r="F51" s="152">
        <f>E51*C51</f>
        <v>151.16749999999999</v>
      </c>
      <c r="G51" s="48">
        <v>5</v>
      </c>
      <c r="H51" s="48">
        <v>6.95</v>
      </c>
      <c r="I51" s="48">
        <f>IF(D51=0," ",(G51)*(Details!$C$4+Details!$C$8))</f>
        <v>0.75000000000000011</v>
      </c>
      <c r="J51" s="152">
        <f>IF(D51=0," ",(H51)*(Details!$C$6+Details!$C$8))</f>
        <v>1.0425000000000002</v>
      </c>
      <c r="K51" s="58">
        <f>+G51*C51</f>
        <v>55</v>
      </c>
      <c r="L51" s="48">
        <f>+H51*C51</f>
        <v>76.45</v>
      </c>
      <c r="M51" s="48">
        <f>IF(D51=0," ",(I51*C51))</f>
        <v>8.2500000000000018</v>
      </c>
      <c r="N51" s="152">
        <f>IF(D51=0," ",(J51*C51))</f>
        <v>11.467500000000003</v>
      </c>
    </row>
    <row r="52" spans="1:14" s="21" customFormat="1" ht="18.5" x14ac:dyDescent="0.45">
      <c r="A52" s="70"/>
      <c r="B52" s="38"/>
      <c r="C52" s="133"/>
      <c r="D52" s="51"/>
      <c r="E52" s="48"/>
      <c r="F52" s="152"/>
      <c r="G52" s="58"/>
      <c r="H52" s="48"/>
      <c r="I52" s="48"/>
      <c r="J52" s="152"/>
      <c r="K52" s="58"/>
      <c r="L52" s="48"/>
      <c r="M52" s="48"/>
      <c r="N52" s="152"/>
    </row>
    <row r="53" spans="1:14" s="21" customFormat="1" ht="18.5" x14ac:dyDescent="0.45">
      <c r="A53" s="70" t="str">
        <f>IF(F53&lt;&gt;"",(LARGE(A$4:A48,1)+1),"")</f>
        <v/>
      </c>
      <c r="B53" s="145" t="s">
        <v>41</v>
      </c>
      <c r="C53" s="133"/>
      <c r="D53" s="51"/>
      <c r="E53" s="48"/>
      <c r="F53" s="152"/>
      <c r="G53" s="58"/>
      <c r="H53" s="48"/>
      <c r="I53" s="48"/>
      <c r="J53" s="152"/>
      <c r="K53" s="163"/>
      <c r="L53" s="20"/>
      <c r="M53" s="20"/>
      <c r="N53" s="152"/>
    </row>
    <row r="54" spans="1:14" s="21" customFormat="1" ht="18.5" x14ac:dyDescent="0.45">
      <c r="A54" s="70" t="str">
        <f>IF(F54&lt;&gt;"",(LARGE(A$4:A53,1)+1),"")</f>
        <v/>
      </c>
      <c r="B54" s="38"/>
      <c r="C54" s="133"/>
      <c r="D54" s="51"/>
      <c r="E54" s="48"/>
      <c r="F54" s="152"/>
      <c r="G54" s="58"/>
      <c r="H54" s="48"/>
      <c r="I54" s="48"/>
      <c r="J54" s="152"/>
      <c r="K54" s="163"/>
      <c r="L54" s="20"/>
      <c r="M54" s="20"/>
      <c r="N54" s="152"/>
    </row>
    <row r="55" spans="1:14" s="21" customFormat="1" ht="18.5" x14ac:dyDescent="0.45">
      <c r="A55" s="70">
        <f>IF(F55&lt;&gt;"",(LARGE(A$4:A54,1)+1),"")</f>
        <v>19</v>
      </c>
      <c r="B55" s="135" t="s">
        <v>32</v>
      </c>
      <c r="C55" s="133">
        <v>19.2</v>
      </c>
      <c r="D55" s="51" t="s">
        <v>13</v>
      </c>
      <c r="E55" s="48">
        <f>G55+H55+J55+I55</f>
        <v>32.430000000000007</v>
      </c>
      <c r="F55" s="152">
        <f>E55*C55</f>
        <v>622.65600000000006</v>
      </c>
      <c r="G55" s="48">
        <v>10.4</v>
      </c>
      <c r="H55" s="48">
        <v>17.8</v>
      </c>
      <c r="I55" s="48">
        <f>IF(D55=0," ",(G55)*(Details!$C$4+Details!$C$8))</f>
        <v>1.5600000000000003</v>
      </c>
      <c r="J55" s="152">
        <f>IF(D55=0," ",(H55)*(Details!$C$6+Details!$C$8))</f>
        <v>2.6700000000000004</v>
      </c>
      <c r="K55" s="58">
        <f>+G55*C55</f>
        <v>199.68</v>
      </c>
      <c r="L55" s="48">
        <f>+H55*C55</f>
        <v>341.76</v>
      </c>
      <c r="M55" s="48">
        <f>IF(D55=0," ",(I55*C55))</f>
        <v>29.952000000000005</v>
      </c>
      <c r="N55" s="152">
        <f>IF(D55=0," ",(J55*C55))</f>
        <v>51.264000000000003</v>
      </c>
    </row>
    <row r="56" spans="1:14" s="21" customFormat="1" ht="18.5" x14ac:dyDescent="0.45">
      <c r="A56" s="70" t="str">
        <f>IF(F56&lt;&gt;"",(LARGE(A$4:A55,1)+1),"")</f>
        <v/>
      </c>
      <c r="B56" s="38"/>
      <c r="C56" s="133"/>
      <c r="D56" s="51"/>
      <c r="E56" s="48"/>
      <c r="F56" s="152"/>
      <c r="G56" s="58"/>
      <c r="H56" s="48"/>
      <c r="I56" s="48"/>
      <c r="J56" s="152"/>
      <c r="K56" s="163"/>
      <c r="L56" s="20"/>
      <c r="M56" s="20"/>
      <c r="N56" s="152"/>
    </row>
    <row r="57" spans="1:14" s="21" customFormat="1" ht="18.5" x14ac:dyDescent="0.45">
      <c r="A57" s="70">
        <f>IF(F57&lt;&gt;"",(LARGE(A$4:A56,1)+1),"")</f>
        <v>20</v>
      </c>
      <c r="B57" s="38" t="s">
        <v>33</v>
      </c>
      <c r="C57" s="133">
        <v>8</v>
      </c>
      <c r="D57" s="51" t="s">
        <v>13</v>
      </c>
      <c r="E57" s="48">
        <f>G57+H57+J57+I57</f>
        <v>24.61</v>
      </c>
      <c r="F57" s="152">
        <f>E57*C57</f>
        <v>196.88</v>
      </c>
      <c r="G57" s="48">
        <v>8</v>
      </c>
      <c r="H57" s="48">
        <v>13.4</v>
      </c>
      <c r="I57" s="48">
        <f>IF(D57=0," ",(G57)*(Details!$C$4+Details!$C$8))</f>
        <v>1.2000000000000002</v>
      </c>
      <c r="J57" s="152">
        <f>IF(D57=0," ",(H57)*(Details!$C$6+Details!$C$8))</f>
        <v>2.0100000000000002</v>
      </c>
      <c r="K57" s="58">
        <f>+G57*C57</f>
        <v>64</v>
      </c>
      <c r="L57" s="48">
        <f>+H57*C57</f>
        <v>107.2</v>
      </c>
      <c r="M57" s="48">
        <f>IF(D57=0," ",(I57*C57))</f>
        <v>9.6000000000000014</v>
      </c>
      <c r="N57" s="152">
        <f>IF(D57=0," ",(J57*C57))</f>
        <v>16.080000000000002</v>
      </c>
    </row>
    <row r="58" spans="1:14" s="21" customFormat="1" ht="18.5" x14ac:dyDescent="0.45">
      <c r="A58" s="70" t="str">
        <f>IF(F58&lt;&gt;"",(LARGE(A$4:A57,1)+1),"")</f>
        <v/>
      </c>
      <c r="B58" s="38"/>
      <c r="C58" s="133"/>
      <c r="D58" s="51"/>
      <c r="E58" s="48"/>
      <c r="F58" s="152"/>
      <c r="G58" s="58"/>
      <c r="H58" s="48"/>
      <c r="I58" s="48"/>
      <c r="J58" s="152"/>
      <c r="K58" s="163"/>
      <c r="L58" s="20"/>
      <c r="M58" s="20"/>
      <c r="N58" s="152"/>
    </row>
    <row r="59" spans="1:14" s="21" customFormat="1" ht="18.5" x14ac:dyDescent="0.45">
      <c r="A59" s="70">
        <f>IF(F59&lt;&gt;"",(LARGE(A$4:A58,1)+1),"")</f>
        <v>21</v>
      </c>
      <c r="B59" s="38" t="s">
        <v>34</v>
      </c>
      <c r="C59" s="133">
        <v>6</v>
      </c>
      <c r="D59" s="51" t="s">
        <v>13</v>
      </c>
      <c r="E59" s="48">
        <f>G59+H59+J59+I59</f>
        <v>25.07</v>
      </c>
      <c r="F59" s="152">
        <f>E59*C59</f>
        <v>150.42000000000002</v>
      </c>
      <c r="G59" s="48">
        <v>8</v>
      </c>
      <c r="H59" s="48">
        <v>13.8</v>
      </c>
      <c r="I59" s="48">
        <f>IF(D59=0," ",(G59)*(Details!$C$4+Details!$C$8))</f>
        <v>1.2000000000000002</v>
      </c>
      <c r="J59" s="152">
        <f>IF(D59=0," ",(H59)*(Details!$C$6+Details!$C$8))</f>
        <v>2.0700000000000003</v>
      </c>
      <c r="K59" s="58">
        <f>+G59*C59</f>
        <v>48</v>
      </c>
      <c r="L59" s="48">
        <f>+H59*C59</f>
        <v>82.800000000000011</v>
      </c>
      <c r="M59" s="48">
        <f>IF(D59=0," ",(I59*C59))</f>
        <v>7.2000000000000011</v>
      </c>
      <c r="N59" s="152">
        <f>IF(D59=0," ",(J59*C59))</f>
        <v>12.420000000000002</v>
      </c>
    </row>
    <row r="60" spans="1:14" s="21" customFormat="1" ht="18.5" x14ac:dyDescent="0.45">
      <c r="A60" s="70" t="str">
        <f>IF(F60&lt;&gt;"",(LARGE(A$4:A59,1)+1),"")</f>
        <v/>
      </c>
      <c r="B60" s="38"/>
      <c r="C60" s="133"/>
      <c r="D60" s="51"/>
      <c r="E60" s="48"/>
      <c r="F60" s="152"/>
      <c r="G60" s="58"/>
      <c r="H60" s="48"/>
      <c r="I60" s="48"/>
      <c r="J60" s="152"/>
      <c r="K60" s="163"/>
      <c r="L60" s="20"/>
      <c r="M60" s="20"/>
      <c r="N60" s="152"/>
    </row>
    <row r="61" spans="1:14" s="21" customFormat="1" ht="18.5" x14ac:dyDescent="0.45">
      <c r="A61" s="70">
        <f>IF(F61&lt;&gt;"",(LARGE(A$4:A60,1)+1),"")</f>
        <v>22</v>
      </c>
      <c r="B61" s="38" t="s">
        <v>35</v>
      </c>
      <c r="C61" s="133">
        <v>15</v>
      </c>
      <c r="D61" s="51" t="s">
        <v>13</v>
      </c>
      <c r="E61" s="48">
        <f>G61+H61+J61+I61</f>
        <v>24.38</v>
      </c>
      <c r="F61" s="152">
        <f>E61*C61</f>
        <v>365.7</v>
      </c>
      <c r="G61" s="48">
        <v>8</v>
      </c>
      <c r="H61" s="48">
        <v>13.2</v>
      </c>
      <c r="I61" s="48">
        <f>IF(D61=0," ",(G61)*(Details!$C$4+Details!$C$8))</f>
        <v>1.2000000000000002</v>
      </c>
      <c r="J61" s="152">
        <f>IF(D61=0," ",(H61)*(Details!$C$6+Details!$C$8))</f>
        <v>1.9800000000000002</v>
      </c>
      <c r="K61" s="58">
        <f>+G61*C61</f>
        <v>120</v>
      </c>
      <c r="L61" s="48">
        <f>+H61*C61</f>
        <v>198</v>
      </c>
      <c r="M61" s="48">
        <f>IF(D61=0," ",(I61*C61))</f>
        <v>18.000000000000004</v>
      </c>
      <c r="N61" s="152">
        <f>IF(D61=0," ",(J61*C61))</f>
        <v>29.700000000000003</v>
      </c>
    </row>
    <row r="62" spans="1:14" s="21" customFormat="1" ht="18.5" x14ac:dyDescent="0.45">
      <c r="A62" s="70" t="str">
        <f>IF(F62&lt;&gt;"",(LARGE(A$4:A61,1)+1),"")</f>
        <v/>
      </c>
      <c r="B62" s="135"/>
      <c r="C62" s="133"/>
      <c r="D62" s="51"/>
      <c r="E62" s="48"/>
      <c r="F62" s="152"/>
      <c r="G62" s="58"/>
      <c r="H62" s="48"/>
      <c r="I62" s="48"/>
      <c r="J62" s="152"/>
      <c r="K62" s="163"/>
      <c r="L62" s="20"/>
      <c r="M62" s="20"/>
      <c r="N62" s="152"/>
    </row>
    <row r="63" spans="1:14" s="21" customFormat="1" ht="18.5" x14ac:dyDescent="0.45">
      <c r="A63" s="70" t="str">
        <f>IF(F63&lt;&gt;"",(LARGE(A$4:A62,1)+1),"")</f>
        <v/>
      </c>
      <c r="B63" s="145" t="s">
        <v>43</v>
      </c>
      <c r="C63" s="134"/>
      <c r="D63" s="60"/>
      <c r="E63" s="61"/>
      <c r="F63" s="151"/>
      <c r="G63" s="58"/>
      <c r="H63" s="48"/>
      <c r="I63" s="48"/>
      <c r="J63" s="152"/>
      <c r="K63" s="163"/>
      <c r="L63" s="20"/>
      <c r="M63" s="20"/>
      <c r="N63" s="152"/>
    </row>
    <row r="64" spans="1:14" s="21" customFormat="1" ht="18.5" x14ac:dyDescent="0.45">
      <c r="A64" s="70" t="str">
        <f>IF(F64&lt;&gt;"",(LARGE(A$4:A63,1)+1),"")</f>
        <v/>
      </c>
      <c r="B64" s="145"/>
      <c r="C64" s="134"/>
      <c r="D64" s="60"/>
      <c r="E64" s="61"/>
      <c r="F64" s="151"/>
      <c r="G64" s="58"/>
      <c r="H64" s="48"/>
      <c r="I64" s="48"/>
      <c r="J64" s="152"/>
      <c r="K64" s="163"/>
      <c r="L64" s="20"/>
      <c r="M64" s="20"/>
      <c r="N64" s="152"/>
    </row>
    <row r="65" spans="1:16" s="21" customFormat="1" ht="18.5" x14ac:dyDescent="0.45">
      <c r="A65" s="70">
        <f>IF(F65&lt;&gt;"",(LARGE(A$4:A64,1)+1),"")</f>
        <v>23</v>
      </c>
      <c r="B65" s="135" t="s">
        <v>37</v>
      </c>
      <c r="C65" s="133">
        <v>18</v>
      </c>
      <c r="D65" s="51" t="s">
        <v>13</v>
      </c>
      <c r="E65" s="48">
        <f>G65+H65+J65+I65</f>
        <v>33.580000000000005</v>
      </c>
      <c r="F65" s="152">
        <f>E65*C65</f>
        <v>604.44000000000005</v>
      </c>
      <c r="G65" s="48">
        <v>11.4</v>
      </c>
      <c r="H65" s="48">
        <v>17.8</v>
      </c>
      <c r="I65" s="48">
        <f>IF(D65=0," ",(G65)*(Details!$C$4+Details!$C$8))</f>
        <v>1.7100000000000004</v>
      </c>
      <c r="J65" s="152">
        <f>IF(D65=0," ",(H65)*(Details!$C$6+Details!$C$8))</f>
        <v>2.6700000000000004</v>
      </c>
      <c r="K65" s="58">
        <f>+G65*C65</f>
        <v>205.20000000000002</v>
      </c>
      <c r="L65" s="48">
        <f>+H65*C65</f>
        <v>320.40000000000003</v>
      </c>
      <c r="M65" s="48">
        <f>IF(D65=0," ",(I65*C65))</f>
        <v>30.780000000000008</v>
      </c>
      <c r="N65" s="152">
        <f>IF(D65=0," ",(J65*C65))</f>
        <v>48.060000000000009</v>
      </c>
    </row>
    <row r="66" spans="1:16" s="21" customFormat="1" ht="18.5" x14ac:dyDescent="0.45">
      <c r="A66" s="70" t="str">
        <f>IF(F66&lt;&gt;"",(LARGE(A$4:A65,1)+1),"")</f>
        <v/>
      </c>
      <c r="B66" s="38"/>
      <c r="C66" s="133"/>
      <c r="D66" s="51"/>
      <c r="E66" s="48"/>
      <c r="F66" s="152"/>
      <c r="G66" s="58"/>
      <c r="H66" s="48"/>
      <c r="I66" s="48" t="str">
        <f>IF(D66=0," ",(G66)*(Details!$C$4+Details!$C$8))</f>
        <v xml:space="preserve"> </v>
      </c>
      <c r="J66" s="152" t="str">
        <f>IF(D66=0," ",(H66)*(Details!$C$6+Details!$C$8))</f>
        <v xml:space="preserve"> </v>
      </c>
      <c r="K66" s="163"/>
      <c r="L66" s="20"/>
      <c r="M66" s="20"/>
      <c r="N66" s="152"/>
    </row>
    <row r="67" spans="1:16" s="21" customFormat="1" ht="18.5" x14ac:dyDescent="0.45">
      <c r="A67" s="70">
        <f>IF(F67&lt;&gt;"",(LARGE(A$4:A66,1)+1),"")</f>
        <v>24</v>
      </c>
      <c r="B67" s="135" t="s">
        <v>38</v>
      </c>
      <c r="C67" s="133">
        <v>18</v>
      </c>
      <c r="D67" s="51" t="s">
        <v>13</v>
      </c>
      <c r="E67" s="48">
        <f>G67+H67+J67+I67</f>
        <v>22.31</v>
      </c>
      <c r="F67" s="152">
        <f>E67*C67</f>
        <v>401.58</v>
      </c>
      <c r="G67" s="48">
        <v>8</v>
      </c>
      <c r="H67" s="48">
        <v>11.4</v>
      </c>
      <c r="I67" s="48">
        <f>IF(D67=0," ",(G67)*(Details!$C$4+Details!$C$8))</f>
        <v>1.2000000000000002</v>
      </c>
      <c r="J67" s="152">
        <f>IF(D67=0," ",(H67)*(Details!$C$6+Details!$C$8))</f>
        <v>1.7100000000000004</v>
      </c>
      <c r="K67" s="58">
        <f>+G67*C67</f>
        <v>144</v>
      </c>
      <c r="L67" s="48">
        <f>+H67*C67</f>
        <v>205.20000000000002</v>
      </c>
      <c r="M67" s="48">
        <f>IF(D67=0," ",(I67*C67))</f>
        <v>21.6</v>
      </c>
      <c r="N67" s="152">
        <f>IF(D67=0," ",(J67*C67))</f>
        <v>30.780000000000008</v>
      </c>
    </row>
    <row r="68" spans="1:16" s="21" customFormat="1" ht="18.5" x14ac:dyDescent="0.45">
      <c r="A68" s="70" t="str">
        <f>IF(F68&lt;&gt;"",(LARGE(A$4:A67,1)+1),"")</f>
        <v/>
      </c>
      <c r="B68" s="135"/>
      <c r="C68" s="133"/>
      <c r="D68" s="51"/>
      <c r="E68" s="48"/>
      <c r="F68" s="152"/>
      <c r="G68" s="58"/>
      <c r="H68" s="48"/>
      <c r="I68" s="48" t="str">
        <f>IF(D68=0," ",(G68)*(Details!$C$4+Details!$C$8))</f>
        <v xml:space="preserve"> </v>
      </c>
      <c r="J68" s="152" t="str">
        <f>IF(D68=0," ",(H68)*(Details!$C$6+Details!$C$8))</f>
        <v xml:space="preserve"> </v>
      </c>
      <c r="K68" s="163"/>
      <c r="L68" s="20"/>
      <c r="M68" s="20"/>
      <c r="N68" s="152"/>
    </row>
    <row r="69" spans="1:16" s="21" customFormat="1" ht="18.5" x14ac:dyDescent="0.45">
      <c r="A69" s="70" t="str">
        <f>IF(F69&lt;&gt;"",(LARGE(A$4:A68,1)+1),"")</f>
        <v/>
      </c>
      <c r="B69" s="145" t="s">
        <v>44</v>
      </c>
      <c r="C69" s="133"/>
      <c r="D69" s="51"/>
      <c r="E69" s="48"/>
      <c r="F69" s="152"/>
      <c r="G69" s="58"/>
      <c r="H69" s="48"/>
      <c r="I69" s="48" t="str">
        <f>IF(D69=0," ",(G69)*(Details!$C$4+Details!$C$8))</f>
        <v xml:space="preserve"> </v>
      </c>
      <c r="J69" s="152" t="str">
        <f>IF(D69=0," ",(H69)*(Details!$C$6+Details!$C$8))</f>
        <v xml:space="preserve"> </v>
      </c>
      <c r="K69" s="163"/>
      <c r="L69" s="20"/>
      <c r="M69" s="20"/>
      <c r="N69" s="152"/>
    </row>
    <row r="70" spans="1:16" s="21" customFormat="1" ht="18.5" x14ac:dyDescent="0.45">
      <c r="A70" s="70" t="str">
        <f>IF(F70&lt;&gt;"",(LARGE(A$4:A69,1)+1),"")</f>
        <v/>
      </c>
      <c r="B70" s="135"/>
      <c r="C70" s="133"/>
      <c r="D70" s="51"/>
      <c r="E70" s="48"/>
      <c r="F70" s="152"/>
      <c r="G70" s="58"/>
      <c r="H70" s="48"/>
      <c r="I70" s="48" t="str">
        <f>IF(D70=0," ",(G70)*(Details!$C$4+Details!$C$8))</f>
        <v xml:space="preserve"> </v>
      </c>
      <c r="J70" s="152" t="str">
        <f>IF(D70=0," ",(H70)*(Details!$C$6+Details!$C$8))</f>
        <v xml:space="preserve"> </v>
      </c>
      <c r="K70" s="163"/>
      <c r="L70" s="20"/>
      <c r="M70" s="20"/>
      <c r="N70" s="152"/>
    </row>
    <row r="71" spans="1:16" s="21" customFormat="1" ht="18.5" x14ac:dyDescent="0.45">
      <c r="A71" s="70">
        <f>IF(F71&lt;&gt;"",(LARGE(A$4:A70,1)+1),"")</f>
        <v>25</v>
      </c>
      <c r="B71" s="38" t="s">
        <v>169</v>
      </c>
      <c r="C71" s="133">
        <v>14</v>
      </c>
      <c r="D71" s="51" t="s">
        <v>13</v>
      </c>
      <c r="E71" s="48">
        <f>G71+H71+J71+I71</f>
        <v>42.78</v>
      </c>
      <c r="F71" s="152">
        <f>E71*C71</f>
        <v>598.92000000000007</v>
      </c>
      <c r="G71" s="48">
        <v>14.8</v>
      </c>
      <c r="H71" s="48">
        <v>22.4</v>
      </c>
      <c r="I71" s="48">
        <f>IF(D71=0," ",(G71)*(Details!$C$4+Details!$C$8))</f>
        <v>2.2200000000000006</v>
      </c>
      <c r="J71" s="152">
        <f>IF(D71=0," ",(H71)*(Details!$C$6+Details!$C$8))</f>
        <v>3.3600000000000003</v>
      </c>
      <c r="K71" s="58">
        <f>+G71*C71</f>
        <v>207.20000000000002</v>
      </c>
      <c r="L71" s="48">
        <f>+H71*C71</f>
        <v>313.59999999999997</v>
      </c>
      <c r="M71" s="48">
        <f>IF(D71=0," ",(I71*C71))</f>
        <v>31.080000000000009</v>
      </c>
      <c r="N71" s="152">
        <f>IF(D71=0," ",(J71*C71))</f>
        <v>47.040000000000006</v>
      </c>
    </row>
    <row r="72" spans="1:16" s="21" customFormat="1" ht="18.5" x14ac:dyDescent="0.45">
      <c r="A72" s="70" t="str">
        <f>IF(F72&lt;&gt;"",(LARGE(A$4:A71,1)+1),"")</f>
        <v/>
      </c>
      <c r="B72" s="135"/>
      <c r="C72" s="133"/>
      <c r="D72" s="51"/>
      <c r="E72" s="48"/>
      <c r="F72" s="152"/>
      <c r="G72" s="58"/>
      <c r="H72" s="48"/>
      <c r="I72" s="48" t="str">
        <f>IF(D72=0," ",(G72)*(Details!$C$4+Details!$C$8))</f>
        <v xml:space="preserve"> </v>
      </c>
      <c r="J72" s="152" t="str">
        <f>IF(D72=0," ",(H72)*(Details!$C$6+Details!$C$8))</f>
        <v xml:space="preserve"> </v>
      </c>
      <c r="K72" s="163"/>
      <c r="L72" s="20"/>
      <c r="M72" s="20"/>
      <c r="N72" s="152" t="str">
        <f t="shared" si="0"/>
        <v xml:space="preserve"> </v>
      </c>
    </row>
    <row r="73" spans="1:16" s="21" customFormat="1" ht="18.5" x14ac:dyDescent="0.45">
      <c r="A73" s="70">
        <f>IF(F73&lt;&gt;"",(LARGE(A$4:A72,1)+1),"")</f>
        <v>26</v>
      </c>
      <c r="B73" s="38" t="s">
        <v>170</v>
      </c>
      <c r="C73" s="133">
        <v>10</v>
      </c>
      <c r="D73" s="51" t="s">
        <v>13</v>
      </c>
      <c r="E73" s="48">
        <f>G73+H73+J73+I73</f>
        <v>30.015000000000004</v>
      </c>
      <c r="F73" s="152">
        <f>E73*C73</f>
        <v>300.15000000000003</v>
      </c>
      <c r="G73" s="48">
        <v>9.6</v>
      </c>
      <c r="H73" s="48">
        <v>16.5</v>
      </c>
      <c r="I73" s="48">
        <f>IF(D73=0," ",(G73)*(Details!$C$4+Details!$C$8))</f>
        <v>1.4400000000000002</v>
      </c>
      <c r="J73" s="152">
        <f>IF(D73=0," ",(H73)*(Details!$C$6+Details!$C$8))</f>
        <v>2.4750000000000005</v>
      </c>
      <c r="K73" s="58">
        <f>+G73*C73</f>
        <v>96</v>
      </c>
      <c r="L73" s="48">
        <f>+H73*C73</f>
        <v>165</v>
      </c>
      <c r="M73" s="48">
        <f>IF(D73=0," ",(I73*C73))</f>
        <v>14.400000000000002</v>
      </c>
      <c r="N73" s="152">
        <f>IF(D73=0," ",(J73*C73))</f>
        <v>24.750000000000007</v>
      </c>
    </row>
    <row r="74" spans="1:16" s="21" customFormat="1" ht="18.5" x14ac:dyDescent="0.45">
      <c r="A74" s="70" t="str">
        <f>IF(F74&lt;&gt;"",(LARGE(A$4:A73,1)+1),"")</f>
        <v/>
      </c>
      <c r="B74" s="135"/>
      <c r="C74" s="133"/>
      <c r="D74" s="51"/>
      <c r="E74" s="48"/>
      <c r="F74" s="152"/>
      <c r="G74" s="58"/>
      <c r="H74" s="48"/>
      <c r="I74" s="48" t="str">
        <f>IF(D74=0," ",(G74)*(Details!$C$4+Details!$C$8))</f>
        <v xml:space="preserve"> </v>
      </c>
      <c r="J74" s="152" t="str">
        <f>IF(D74=0," ",(H74)*(Details!$C$6+Details!$C$8))</f>
        <v xml:space="preserve"> </v>
      </c>
      <c r="K74" s="163"/>
      <c r="L74" s="20"/>
      <c r="M74" s="20"/>
      <c r="N74" s="152" t="str">
        <f t="shared" si="0"/>
        <v xml:space="preserve"> </v>
      </c>
    </row>
    <row r="75" spans="1:16" s="21" customFormat="1" ht="18.5" x14ac:dyDescent="0.45">
      <c r="A75" s="70" t="str">
        <f>IF(F75&lt;&gt;"",(LARGE(A$4:A74,1)+1),"")</f>
        <v/>
      </c>
      <c r="B75" s="145" t="s">
        <v>39</v>
      </c>
      <c r="C75" s="134"/>
      <c r="D75" s="60"/>
      <c r="E75" s="61"/>
      <c r="F75" s="151"/>
      <c r="G75" s="58"/>
      <c r="H75" s="48"/>
      <c r="I75" s="48" t="str">
        <f>IF(D75=0," ",(G75)*(Details!$C$4+Details!$C$8))</f>
        <v xml:space="preserve"> </v>
      </c>
      <c r="J75" s="152" t="str">
        <f>IF(D75=0," ",(H75)*(Details!$C$6+Details!$C$8))</f>
        <v xml:space="preserve"> </v>
      </c>
      <c r="K75" s="163"/>
      <c r="L75" s="20"/>
      <c r="M75" s="20"/>
      <c r="N75" s="152" t="str">
        <f t="shared" si="0"/>
        <v xml:space="preserve"> </v>
      </c>
    </row>
    <row r="76" spans="1:16" s="21" customFormat="1" ht="18.5" x14ac:dyDescent="0.45">
      <c r="A76" s="70" t="str">
        <f>IF(F76&lt;&gt;"",(LARGE(A$4:A75,1)+1),"")</f>
        <v/>
      </c>
      <c r="B76" s="145"/>
      <c r="C76" s="134"/>
      <c r="D76" s="60"/>
      <c r="E76" s="61"/>
      <c r="F76" s="151"/>
      <c r="G76" s="58"/>
      <c r="H76" s="48"/>
      <c r="I76" s="48" t="str">
        <f>IF(D76=0," ",(G76)*(Details!$C$4+Details!$C$8))</f>
        <v xml:space="preserve"> </v>
      </c>
      <c r="J76" s="152" t="str">
        <f>IF(D76=0," ",(H76)*(Details!$C$6+Details!$C$8))</f>
        <v xml:space="preserve"> </v>
      </c>
      <c r="K76" s="163"/>
      <c r="L76" s="20"/>
      <c r="M76" s="20"/>
      <c r="N76" s="152" t="str">
        <f t="shared" si="0"/>
        <v xml:space="preserve"> </v>
      </c>
    </row>
    <row r="77" spans="1:16" s="21" customFormat="1" ht="18.5" x14ac:dyDescent="0.45">
      <c r="A77" s="70">
        <f>IF(F77&lt;&gt;"",(LARGE(A$4:A76,1)+1),"")</f>
        <v>27</v>
      </c>
      <c r="B77" s="135" t="s">
        <v>40</v>
      </c>
      <c r="C77" s="133">
        <v>20.6</v>
      </c>
      <c r="D77" s="51" t="s">
        <v>13</v>
      </c>
      <c r="E77" s="48">
        <f>G77+H77+J77+I77</f>
        <v>8.2799999999999994</v>
      </c>
      <c r="F77" s="152">
        <f>E77*C77</f>
        <v>170.56800000000001</v>
      </c>
      <c r="G77" s="48">
        <v>3</v>
      </c>
      <c r="H77" s="48">
        <v>4.2</v>
      </c>
      <c r="I77" s="48">
        <f>IF(D77=0," ",(G77)*(Details!$C$4+Details!$C$8))</f>
        <v>0.45000000000000007</v>
      </c>
      <c r="J77" s="152">
        <f>IF(D77=0," ",(H77)*(Details!$C$6+Details!$C$8))</f>
        <v>0.63000000000000012</v>
      </c>
      <c r="K77" s="58">
        <f>+G77*C77</f>
        <v>61.800000000000004</v>
      </c>
      <c r="L77" s="48">
        <f>+H77*C77</f>
        <v>86.52000000000001</v>
      </c>
      <c r="M77" s="48">
        <f>IF(D77=0," ",(I77*C77))</f>
        <v>9.2700000000000014</v>
      </c>
      <c r="N77" s="152">
        <f>IF(D77=0," ",(J77*C77))</f>
        <v>12.978000000000003</v>
      </c>
    </row>
    <row r="78" spans="1:16" s="21" customFormat="1" ht="18.5" x14ac:dyDescent="0.45">
      <c r="A78" s="70" t="str">
        <f>IF(F78&lt;&gt;"",(LARGE(A$7:A77,1)+1),"")</f>
        <v/>
      </c>
      <c r="B78" s="135"/>
      <c r="C78" s="133"/>
      <c r="D78" s="51"/>
      <c r="E78" s="48"/>
      <c r="F78" s="152"/>
      <c r="G78" s="58"/>
      <c r="H78" s="48"/>
      <c r="I78" s="48" t="str">
        <f>IF(D78=0," ",(G78)*(Details!$C$4+Details!$C$8))</f>
        <v xml:space="preserve"> </v>
      </c>
      <c r="J78" s="152" t="str">
        <f>IF(D78=0," ",(H78)*(Details!$C$6+Details!$C$8))</f>
        <v xml:space="preserve"> </v>
      </c>
      <c r="K78" s="163"/>
      <c r="L78" s="20"/>
      <c r="M78" s="20"/>
      <c r="N78" s="152"/>
      <c r="P78" s="68" t="s">
        <v>101</v>
      </c>
    </row>
    <row r="79" spans="1:16" s="21" customFormat="1" ht="19" thickBot="1" x14ac:dyDescent="0.5">
      <c r="A79" s="70"/>
      <c r="B79" s="141"/>
      <c r="C79" s="133"/>
      <c r="D79" s="59"/>
      <c r="E79" s="61" t="s">
        <v>74</v>
      </c>
      <c r="F79" s="153">
        <f>SUM(F1:F78)</f>
        <v>13911.284222222224</v>
      </c>
      <c r="G79" s="58"/>
      <c r="H79" s="48"/>
      <c r="I79" s="48"/>
      <c r="J79" s="152" t="str">
        <f>IF(D79=0," ",(G79+H79)*(Details!$C$4+Details!$C$6))</f>
        <v xml:space="preserve"> </v>
      </c>
      <c r="K79" s="186">
        <f>SUM(K5:K78)</f>
        <v>4572.6022222222218</v>
      </c>
      <c r="L79" s="187">
        <f>SUM(L5:L78)</f>
        <v>7524.166666666667</v>
      </c>
      <c r="M79" s="187">
        <f>SUM(M5:M78)</f>
        <v>685.89033333333339</v>
      </c>
      <c r="N79" s="153">
        <f>SUM(N5:N78)</f>
        <v>1128.6250000000005</v>
      </c>
      <c r="P79" s="68">
        <f>+F79-K79-L79-N79-M79</f>
        <v>1.7053025658242404E-12</v>
      </c>
    </row>
    <row r="80" spans="1:16" s="21" customFormat="1" ht="19.5" thickTop="1" thickBot="1" x14ac:dyDescent="0.5">
      <c r="A80" s="142" t="str">
        <f>IF(F80&lt;&gt;"",(LARGE(A$7:A79,1)+1),"")</f>
        <v/>
      </c>
      <c r="B80" s="143"/>
      <c r="C80" s="137"/>
      <c r="D80" s="62"/>
      <c r="E80" s="64"/>
      <c r="F80" s="154"/>
      <c r="G80" s="65"/>
      <c r="H80" s="64"/>
      <c r="I80" s="64"/>
      <c r="J80" s="66" t="str">
        <f>IF(D80=0," ",(G80+H80)*(Details!$C$4+Details!$C$6))</f>
        <v xml:space="preserve"> </v>
      </c>
      <c r="K80" s="171"/>
      <c r="L80" s="171"/>
      <c r="M80" s="171"/>
      <c r="N80" s="147"/>
      <c r="P80" s="55"/>
    </row>
  </sheetData>
  <mergeCells count="2">
    <mergeCell ref="G5:J5"/>
    <mergeCell ref="K5:N5"/>
  </mergeCells>
  <conditionalFormatting sqref="G8:G10575">
    <cfRule type="notContainsBlanks" dxfId="24" priority="1">
      <formula>LEN(TRIM(G8))&gt;0</formula>
    </cfRule>
  </conditionalFormatting>
  <conditionalFormatting sqref="H21">
    <cfRule type="notContainsBlanks" dxfId="23" priority="50">
      <formula>LEN(TRIM(H21))&gt;0</formula>
    </cfRule>
  </conditionalFormatting>
  <conditionalFormatting sqref="H25">
    <cfRule type="notContainsBlanks" dxfId="22" priority="48">
      <formula>LEN(TRIM(H25))&gt;0</formula>
    </cfRule>
  </conditionalFormatting>
  <conditionalFormatting sqref="H27">
    <cfRule type="notContainsBlanks" dxfId="21" priority="2">
      <formula>LEN(TRIM(H27))&gt;0</formula>
    </cfRule>
  </conditionalFormatting>
  <conditionalFormatting sqref="H29">
    <cfRule type="notContainsBlanks" dxfId="20" priority="46">
      <formula>LEN(TRIM(H29))&gt;0</formula>
    </cfRule>
  </conditionalFormatting>
  <conditionalFormatting sqref="H33">
    <cfRule type="notContainsBlanks" dxfId="19" priority="44">
      <formula>LEN(TRIM(H33))&gt;0</formula>
    </cfRule>
  </conditionalFormatting>
  <conditionalFormatting sqref="H35">
    <cfRule type="notContainsBlanks" dxfId="18" priority="42">
      <formula>LEN(TRIM(H35))&gt;0</formula>
    </cfRule>
  </conditionalFormatting>
  <conditionalFormatting sqref="H37">
    <cfRule type="notContainsBlanks" dxfId="17" priority="10">
      <formula>LEN(TRIM(H37))&gt;0</formula>
    </cfRule>
  </conditionalFormatting>
  <conditionalFormatting sqref="H39">
    <cfRule type="notContainsBlanks" dxfId="16" priority="8">
      <formula>LEN(TRIM(H39))&gt;0</formula>
    </cfRule>
  </conditionalFormatting>
  <conditionalFormatting sqref="H41">
    <cfRule type="notContainsBlanks" dxfId="15" priority="40">
      <formula>LEN(TRIM(H41))&gt;0</formula>
    </cfRule>
  </conditionalFormatting>
  <conditionalFormatting sqref="H43">
    <cfRule type="notContainsBlanks" dxfId="14" priority="38">
      <formula>LEN(TRIM(H43))&gt;0</formula>
    </cfRule>
  </conditionalFormatting>
  <conditionalFormatting sqref="H45">
    <cfRule type="notContainsBlanks" dxfId="13" priority="34">
      <formula>LEN(TRIM(H45))&gt;0</formula>
    </cfRule>
  </conditionalFormatting>
  <conditionalFormatting sqref="H47">
    <cfRule type="notContainsBlanks" dxfId="12" priority="32">
      <formula>LEN(TRIM(H47))&gt;0</formula>
    </cfRule>
  </conditionalFormatting>
  <conditionalFormatting sqref="H49">
    <cfRule type="notContainsBlanks" dxfId="11" priority="6">
      <formula>LEN(TRIM(H49))&gt;0</formula>
    </cfRule>
  </conditionalFormatting>
  <conditionalFormatting sqref="H51">
    <cfRule type="notContainsBlanks" dxfId="10" priority="4">
      <formula>LEN(TRIM(H51))&gt;0</formula>
    </cfRule>
  </conditionalFormatting>
  <conditionalFormatting sqref="H55">
    <cfRule type="notContainsBlanks" dxfId="9" priority="30">
      <formula>LEN(TRIM(H55))&gt;0</formula>
    </cfRule>
  </conditionalFormatting>
  <conditionalFormatting sqref="H57">
    <cfRule type="notContainsBlanks" dxfId="8" priority="28">
      <formula>LEN(TRIM(H57))&gt;0</formula>
    </cfRule>
  </conditionalFormatting>
  <conditionalFormatting sqref="H59">
    <cfRule type="notContainsBlanks" dxfId="7" priority="26">
      <formula>LEN(TRIM(H59))&gt;0</formula>
    </cfRule>
  </conditionalFormatting>
  <conditionalFormatting sqref="H61">
    <cfRule type="notContainsBlanks" dxfId="6" priority="24">
      <formula>LEN(TRIM(H61))&gt;0</formula>
    </cfRule>
  </conditionalFormatting>
  <conditionalFormatting sqref="H65:H78">
    <cfRule type="notContainsBlanks" dxfId="5" priority="12">
      <formula>LEN(TRIM(H65))&gt;0</formula>
    </cfRule>
  </conditionalFormatting>
  <conditionalFormatting sqref="H8:I10 H11 H12:I12 H13 H14:I14 H15 H16:I16 H17 H18:I18 H19 H20:I20 H22:I22 H23 H48:I48 H50:I50 H52:I54 H56:I56 H58:I58 H60:I60 H62:I64 H79:I10475">
    <cfRule type="notContainsBlanks" dxfId="4" priority="78">
      <formula>LEN(TRIM(H8))&gt;0</formula>
    </cfRule>
  </conditionalFormatting>
  <conditionalFormatting sqref="H24:I24 H26:I26 H28:I28 H30:I32 H34:I34 H36:I36 H38:I38 H40:I40 H42:I42 H44:I44 H46:I46">
    <cfRule type="notContainsBlanks" dxfId="3" priority="56">
      <formula>LEN(TRIM(H24))&gt;0</formula>
    </cfRule>
  </conditionalFormatting>
  <conditionalFormatting sqref="P79">
    <cfRule type="cellIs" dxfId="2" priority="81" operator="equal">
      <formula>0</formula>
    </cfRule>
    <cfRule type="cellIs" dxfId="1" priority="8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topLeftCell="A23" zoomScale="95" zoomScaleNormal="95" workbookViewId="0">
      <selection activeCell="F35" sqref="F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 xml:space="preserve">PROJECT: SAMPLE FOR ROOFING 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5"/>
      <c r="B5" s="166" t="s">
        <v>9</v>
      </c>
      <c r="C5" s="184"/>
      <c r="D5" s="167"/>
      <c r="E5" s="168"/>
      <c r="F5" s="169"/>
      <c r="G5" s="168"/>
      <c r="H5" s="185"/>
      <c r="I5" s="280"/>
      <c r="J5" s="279"/>
    </row>
    <row r="6" spans="1:11" s="21" customFormat="1" ht="18.5" x14ac:dyDescent="0.45">
      <c r="A6" s="49"/>
      <c r="B6" s="38"/>
      <c r="C6" s="52"/>
      <c r="D6" s="38"/>
      <c r="E6" s="63"/>
      <c r="F6" s="150"/>
      <c r="G6" s="63"/>
      <c r="H6" s="155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91" t="s">
        <v>8</v>
      </c>
      <c r="D7" s="192" t="s">
        <v>2</v>
      </c>
      <c r="E7" s="54" t="s">
        <v>1</v>
      </c>
      <c r="F7" s="193" t="s">
        <v>0</v>
      </c>
      <c r="G7" s="54" t="s">
        <v>19</v>
      </c>
      <c r="H7" s="170" t="s">
        <v>103</v>
      </c>
      <c r="I7" s="67"/>
      <c r="J7" s="67"/>
    </row>
    <row r="8" spans="1:11" s="21" customFormat="1" ht="18.5" x14ac:dyDescent="0.45">
      <c r="A8" s="49"/>
      <c r="B8" s="138"/>
      <c r="C8" s="182"/>
      <c r="D8" s="60"/>
      <c r="E8" s="61"/>
      <c r="F8" s="151"/>
      <c r="G8" s="61"/>
      <c r="H8" s="156"/>
      <c r="I8" s="32"/>
      <c r="J8" s="20"/>
    </row>
    <row r="9" spans="1:11" s="21" customFormat="1" ht="18.5" x14ac:dyDescent="0.45">
      <c r="A9" s="49">
        <v>1</v>
      </c>
      <c r="B9" s="183" t="s">
        <v>53</v>
      </c>
      <c r="C9" s="133">
        <v>1</v>
      </c>
      <c r="D9" s="51" t="s">
        <v>27</v>
      </c>
      <c r="E9" s="48">
        <v>0</v>
      </c>
      <c r="F9" s="152">
        <f>E9*C9</f>
        <v>0</v>
      </c>
      <c r="G9" s="48"/>
      <c r="H9" s="152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38"/>
      <c r="C10" s="182"/>
      <c r="D10" s="60"/>
      <c r="E10" s="61"/>
      <c r="F10" s="151"/>
      <c r="G10" s="61"/>
      <c r="H10" s="156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3" t="s">
        <v>26</v>
      </c>
      <c r="C11" s="133">
        <v>1</v>
      </c>
      <c r="D11" s="51" t="s">
        <v>12</v>
      </c>
      <c r="E11" s="48">
        <v>0</v>
      </c>
      <c r="F11" s="152">
        <f>+E11*C11</f>
        <v>0</v>
      </c>
      <c r="G11" s="48"/>
      <c r="H11" s="152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3"/>
      <c r="D12" s="59"/>
      <c r="E12" s="48"/>
      <c r="F12" s="152"/>
      <c r="G12" s="48"/>
      <c r="H12" s="156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20</v>
      </c>
      <c r="C13" s="133">
        <v>1</v>
      </c>
      <c r="D13" s="51" t="s">
        <v>11</v>
      </c>
      <c r="E13" s="48">
        <v>0</v>
      </c>
      <c r="F13" s="152">
        <f>E13*C13</f>
        <v>0</v>
      </c>
      <c r="G13" s="48"/>
      <c r="H13" s="152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3"/>
      <c r="D14" s="51"/>
      <c r="E14" s="48"/>
      <c r="F14" s="152"/>
      <c r="G14" s="48"/>
      <c r="H14" s="156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5" t="s">
        <v>21</v>
      </c>
      <c r="C15" s="133">
        <v>1</v>
      </c>
      <c r="D15" s="51" t="s">
        <v>11</v>
      </c>
      <c r="E15" s="48">
        <v>0</v>
      </c>
      <c r="F15" s="152">
        <f>E15*C15</f>
        <v>0</v>
      </c>
      <c r="G15" s="48"/>
      <c r="H15" s="152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5"/>
      <c r="C16" s="133"/>
      <c r="D16" s="59"/>
      <c r="E16" s="48"/>
      <c r="F16" s="152"/>
      <c r="G16" s="48"/>
      <c r="H16" s="156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5" t="s">
        <v>22</v>
      </c>
      <c r="C17" s="133">
        <v>1</v>
      </c>
      <c r="D17" s="51" t="s">
        <v>11</v>
      </c>
      <c r="E17" s="48">
        <v>0</v>
      </c>
      <c r="F17" s="152">
        <f>E17*C17</f>
        <v>0</v>
      </c>
      <c r="G17" s="48"/>
      <c r="H17" s="152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5"/>
      <c r="C18" s="133"/>
      <c r="D18" s="59"/>
      <c r="E18" s="48"/>
      <c r="F18" s="152"/>
      <c r="G18" s="48"/>
      <c r="H18" s="156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5" t="s">
        <v>23</v>
      </c>
      <c r="C19" s="133">
        <v>1</v>
      </c>
      <c r="D19" s="51" t="s">
        <v>11</v>
      </c>
      <c r="E19" s="48">
        <v>0</v>
      </c>
      <c r="F19" s="152">
        <f>E19*C19</f>
        <v>0</v>
      </c>
      <c r="G19" s="48"/>
      <c r="H19" s="152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5"/>
      <c r="C20" s="133"/>
      <c r="D20" s="59"/>
      <c r="E20" s="48"/>
      <c r="F20" s="152"/>
      <c r="G20" s="48"/>
      <c r="H20" s="156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5" t="s">
        <v>24</v>
      </c>
      <c r="C21" s="133">
        <v>1</v>
      </c>
      <c r="D21" s="51" t="s">
        <v>11</v>
      </c>
      <c r="E21" s="48">
        <v>0</v>
      </c>
      <c r="F21" s="152">
        <f>E21*C21</f>
        <v>0</v>
      </c>
      <c r="G21" s="48"/>
      <c r="H21" s="152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5"/>
      <c r="C22" s="133"/>
      <c r="D22" s="59"/>
      <c r="E22" s="48"/>
      <c r="F22" s="152"/>
      <c r="G22" s="48"/>
      <c r="H22" s="156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5" t="s">
        <v>25</v>
      </c>
      <c r="C23" s="133">
        <v>1</v>
      </c>
      <c r="D23" s="51" t="s">
        <v>11</v>
      </c>
      <c r="E23" s="48">
        <v>0</v>
      </c>
      <c r="F23" s="152">
        <f>E23*C23</f>
        <v>0</v>
      </c>
      <c r="G23" s="48"/>
      <c r="H23" s="152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5"/>
      <c r="C24" s="133"/>
      <c r="D24" s="59"/>
      <c r="E24" s="48"/>
      <c r="F24" s="152"/>
      <c r="G24" s="48"/>
      <c r="H24" s="156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5" t="s">
        <v>56</v>
      </c>
      <c r="C25" s="133">
        <v>1</v>
      </c>
      <c r="D25" s="51" t="s">
        <v>11</v>
      </c>
      <c r="E25" s="48">
        <v>0</v>
      </c>
      <c r="F25" s="152">
        <f>E25*C25</f>
        <v>0</v>
      </c>
      <c r="G25" s="48"/>
      <c r="H25" s="152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5"/>
      <c r="C26" s="133"/>
      <c r="D26" s="51"/>
      <c r="E26" s="48"/>
      <c r="F26" s="152"/>
      <c r="G26" s="48"/>
      <c r="H26" s="156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5" t="s">
        <v>28</v>
      </c>
      <c r="C27" s="133">
        <v>1</v>
      </c>
      <c r="D27" s="51" t="s">
        <v>11</v>
      </c>
      <c r="E27" s="48">
        <v>0</v>
      </c>
      <c r="F27" s="152">
        <f>E27*C27</f>
        <v>0</v>
      </c>
      <c r="G27" s="48"/>
      <c r="H27" s="152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5"/>
      <c r="C28" s="133"/>
      <c r="D28" s="51"/>
      <c r="E28" s="48"/>
      <c r="F28" s="152"/>
      <c r="G28" s="48"/>
      <c r="H28" s="156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5" t="s">
        <v>29</v>
      </c>
      <c r="C29" s="133">
        <v>1</v>
      </c>
      <c r="D29" s="51" t="s">
        <v>11</v>
      </c>
      <c r="E29" s="48">
        <v>0</v>
      </c>
      <c r="F29" s="152">
        <f>E29*C29</f>
        <v>0</v>
      </c>
      <c r="G29" s="48"/>
      <c r="H29" s="152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5"/>
      <c r="C30" s="133"/>
      <c r="D30" s="59"/>
      <c r="E30" s="48"/>
      <c r="F30" s="152"/>
      <c r="G30" s="48"/>
      <c r="H30" s="156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5" t="s">
        <v>119</v>
      </c>
      <c r="C31" s="133">
        <v>1</v>
      </c>
      <c r="D31" s="51" t="s">
        <v>11</v>
      </c>
      <c r="E31" s="48">
        <v>0</v>
      </c>
      <c r="F31" s="152">
        <f>E31*C31</f>
        <v>0</v>
      </c>
      <c r="G31" s="48"/>
      <c r="H31" s="152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5"/>
      <c r="C32" s="133"/>
      <c r="D32" s="51"/>
      <c r="E32" s="48"/>
      <c r="F32" s="152"/>
      <c r="G32" s="48"/>
      <c r="H32" s="152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5" t="s">
        <v>157</v>
      </c>
      <c r="C33" s="133">
        <v>1</v>
      </c>
      <c r="D33" s="51" t="s">
        <v>11</v>
      </c>
      <c r="E33" s="48">
        <v>0</v>
      </c>
      <c r="F33" s="152">
        <f>E33*C33</f>
        <v>0</v>
      </c>
      <c r="G33" s="48"/>
      <c r="H33" s="152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5"/>
      <c r="C34" s="133"/>
      <c r="D34" s="51"/>
      <c r="E34" s="48"/>
      <c r="F34" s="152"/>
      <c r="G34" s="48"/>
      <c r="H34" s="152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5"/>
      <c r="C35" s="133"/>
      <c r="D35" s="59"/>
      <c r="E35" s="48"/>
      <c r="F35" s="152"/>
      <c r="G35" s="48"/>
      <c r="H35" s="152" t="str">
        <f>IF(D35=0," ",(G35)*(Details!$C$4+Details!$C$6))</f>
        <v xml:space="preserve"> </v>
      </c>
      <c r="I35" s="74"/>
      <c r="J35" s="20"/>
    </row>
    <row r="36" spans="1:10" s="21" customFormat="1" ht="18.5" x14ac:dyDescent="0.45">
      <c r="A36" s="70" t="str">
        <f>IF(F36&lt;&gt;"",(LARGE(A$7:A35,1)+1),"")</f>
        <v/>
      </c>
      <c r="B36" s="135"/>
      <c r="C36" s="133"/>
      <c r="D36" s="59"/>
      <c r="E36" s="48"/>
      <c r="F36" s="152"/>
      <c r="G36" s="48"/>
      <c r="H36" s="152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5"/>
      <c r="C37" s="133"/>
      <c r="D37" s="59"/>
      <c r="E37" s="48"/>
      <c r="F37" s="152"/>
      <c r="G37" s="48"/>
      <c r="H37" s="152" t="str">
        <f>IF(D37=0," ",(G37)*(Details!$C$4+Details!$C$6))</f>
        <v xml:space="preserve"> </v>
      </c>
      <c r="I37" s="74"/>
      <c r="J37" s="20"/>
    </row>
    <row r="38" spans="1:10" s="21" customFormat="1" ht="18.5" x14ac:dyDescent="0.45">
      <c r="A38" s="70" t="str">
        <f>IF(F38&lt;&gt;"",(LARGE(A$7:A37,1)+1),"")</f>
        <v/>
      </c>
      <c r="B38" s="135"/>
      <c r="C38" s="133"/>
      <c r="D38" s="59"/>
      <c r="E38" s="48"/>
      <c r="F38" s="152"/>
      <c r="G38" s="48"/>
      <c r="H38" s="152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5"/>
      <c r="C39" s="133"/>
      <c r="D39" s="59"/>
      <c r="E39" s="146"/>
      <c r="F39" s="152"/>
      <c r="G39" s="48"/>
      <c r="H39" s="152" t="str">
        <f>IF(D39=0," ",(G39)*(Details!$C$4+Details!$C$6))</f>
        <v xml:space="preserve"> </v>
      </c>
      <c r="I39" s="75"/>
      <c r="J39" s="20"/>
    </row>
    <row r="40" spans="1:10" s="21" customFormat="1" ht="18.5" x14ac:dyDescent="0.45">
      <c r="A40" s="70" t="str">
        <f>IF(F40&lt;&gt;"",(LARGE(A$7:A39,1)+1),"")</f>
        <v/>
      </c>
      <c r="B40" s="139"/>
      <c r="C40" s="133"/>
      <c r="D40" s="51"/>
      <c r="E40" s="48"/>
      <c r="F40" s="152"/>
      <c r="G40" s="48"/>
      <c r="H40" s="152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5"/>
      <c r="C41" s="51"/>
      <c r="D41" s="51"/>
      <c r="E41" s="48"/>
      <c r="F41" s="152"/>
      <c r="G41" s="48"/>
      <c r="H41" s="152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5"/>
      <c r="C42" s="133"/>
      <c r="D42" s="59"/>
      <c r="E42" s="48"/>
      <c r="F42" s="152"/>
      <c r="G42" s="48"/>
      <c r="H42" s="152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5"/>
      <c r="C43" s="133"/>
      <c r="D43" s="59"/>
      <c r="E43" s="48"/>
      <c r="F43" s="152"/>
      <c r="G43" s="48"/>
      <c r="H43" s="152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5"/>
      <c r="C44" s="133"/>
      <c r="D44" s="59"/>
      <c r="E44" s="48"/>
      <c r="F44" s="152"/>
      <c r="G44" s="48"/>
      <c r="H44" s="152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5"/>
      <c r="C45" s="133"/>
      <c r="D45" s="59"/>
      <c r="E45" s="48"/>
      <c r="F45" s="152"/>
      <c r="G45" s="48"/>
      <c r="H45" s="152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5"/>
      <c r="C46" s="133"/>
      <c r="D46" s="59"/>
      <c r="E46" s="48"/>
      <c r="F46" s="152"/>
      <c r="G46" s="48"/>
      <c r="H46" s="152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5"/>
      <c r="C47" s="133"/>
      <c r="D47" s="59"/>
      <c r="E47" s="48"/>
      <c r="F47" s="152"/>
      <c r="G47" s="48"/>
      <c r="H47" s="152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5"/>
      <c r="C48" s="133"/>
      <c r="D48" s="59"/>
      <c r="E48" s="48"/>
      <c r="F48" s="152"/>
      <c r="G48" s="48"/>
      <c r="H48" s="152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5"/>
      <c r="C49" s="133"/>
      <c r="D49" s="59"/>
      <c r="E49" s="48"/>
      <c r="F49" s="152"/>
      <c r="G49" s="48"/>
      <c r="H49" s="152"/>
      <c r="I49" s="32"/>
      <c r="J49" s="20"/>
    </row>
    <row r="50" spans="1:10" s="21" customFormat="1" ht="18.5" x14ac:dyDescent="0.45">
      <c r="A50" s="70"/>
      <c r="B50" s="135"/>
      <c r="C50" s="133"/>
      <c r="D50" s="59"/>
      <c r="E50" s="48"/>
      <c r="F50" s="152"/>
      <c r="G50" s="48"/>
      <c r="H50" s="152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5"/>
      <c r="C51" s="133"/>
      <c r="D51" s="59"/>
      <c r="E51" s="48"/>
      <c r="F51" s="152"/>
      <c r="G51" s="48"/>
      <c r="H51" s="152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5"/>
      <c r="C52" s="133"/>
      <c r="D52" s="59"/>
      <c r="E52" s="48"/>
      <c r="F52" s="152"/>
      <c r="G52" s="48"/>
      <c r="H52" s="152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5"/>
      <c r="C53" s="133"/>
      <c r="D53" s="59"/>
      <c r="E53" s="48"/>
      <c r="F53" s="152"/>
      <c r="G53" s="48"/>
      <c r="H53" s="152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40"/>
      <c r="C54" s="133"/>
      <c r="D54" s="59"/>
      <c r="E54" s="48"/>
      <c r="F54" s="152"/>
      <c r="G54" s="48"/>
      <c r="H54" s="152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5"/>
      <c r="C55" s="133"/>
      <c r="D55" s="59"/>
      <c r="E55" s="48"/>
      <c r="F55" s="152"/>
      <c r="G55" s="48"/>
      <c r="H55" s="152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5"/>
      <c r="C56" s="133"/>
      <c r="D56" s="59"/>
      <c r="E56" s="48"/>
      <c r="F56" s="152"/>
      <c r="G56" s="48"/>
      <c r="H56" s="152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5"/>
      <c r="C57" s="133"/>
      <c r="D57" s="59"/>
      <c r="E57" s="48"/>
      <c r="F57" s="152"/>
      <c r="G57" s="48"/>
      <c r="H57" s="152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5"/>
      <c r="C58" s="133"/>
      <c r="D58" s="59"/>
      <c r="E58" s="48"/>
      <c r="F58" s="152"/>
      <c r="G58" s="48"/>
      <c r="H58" s="152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5"/>
      <c r="C59" s="133"/>
      <c r="D59" s="59"/>
      <c r="E59" s="48"/>
      <c r="F59" s="152"/>
      <c r="G59" s="48"/>
      <c r="H59" s="152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5"/>
      <c r="C60" s="133"/>
      <c r="D60" s="59"/>
      <c r="E60" s="48"/>
      <c r="F60" s="152"/>
      <c r="G60" s="48"/>
      <c r="H60" s="152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5"/>
      <c r="C61" s="133"/>
      <c r="D61" s="59"/>
      <c r="E61" s="48"/>
      <c r="F61" s="152"/>
      <c r="G61" s="48"/>
      <c r="H61" s="152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5"/>
      <c r="C62" s="133"/>
      <c r="D62" s="59"/>
      <c r="E62" s="48"/>
      <c r="F62" s="152"/>
      <c r="G62" s="48"/>
      <c r="H62" s="152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5"/>
      <c r="C63" s="133"/>
      <c r="D63" s="59"/>
      <c r="E63" s="48"/>
      <c r="F63" s="152"/>
      <c r="G63" s="48"/>
      <c r="H63" s="152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5"/>
      <c r="C64" s="133"/>
      <c r="D64" s="59"/>
      <c r="E64" s="48"/>
      <c r="F64" s="152"/>
      <c r="G64" s="48"/>
      <c r="H64" s="152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41"/>
      <c r="C65" s="52"/>
      <c r="D65" s="59"/>
      <c r="E65" s="61" t="s">
        <v>74</v>
      </c>
      <c r="F65" s="153">
        <f>SUM(F1:F64)</f>
        <v>0</v>
      </c>
      <c r="G65" s="48"/>
      <c r="H65" s="152"/>
      <c r="I65" s="32"/>
      <c r="J65" s="20"/>
    </row>
    <row r="66" spans="1:12" s="21" customFormat="1" ht="19.5" thickTop="1" thickBot="1" x14ac:dyDescent="0.5">
      <c r="A66" s="50"/>
      <c r="B66" s="143"/>
      <c r="C66" s="144"/>
      <c r="D66" s="62"/>
      <c r="E66" s="64"/>
      <c r="F66" s="154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7"/>
    <col min="2" max="2" width="45.6328125" style="197" customWidth="1"/>
    <col min="3" max="3" width="19.36328125" style="197" customWidth="1"/>
    <col min="4" max="4" width="13.36328125" style="197" customWidth="1"/>
    <col min="5" max="5" width="11.453125" style="197" customWidth="1"/>
    <col min="6" max="7" width="9.08984375" style="197"/>
    <col min="8" max="9" width="9.08984375" style="237"/>
    <col min="10" max="13" width="19.08984375" style="237" customWidth="1"/>
    <col min="14" max="18" width="9.08984375" style="237"/>
    <col min="19" max="16384" width="9.08984375" style="197"/>
  </cols>
  <sheetData>
    <row r="1" spans="2:16" ht="15" thickBot="1" x14ac:dyDescent="0.4"/>
    <row r="2" spans="2:16" ht="21.5" thickBot="1" x14ac:dyDescent="0.5">
      <c r="B2" s="198" t="s">
        <v>57</v>
      </c>
      <c r="C2" s="199"/>
      <c r="D2" s="199"/>
      <c r="E2" s="199"/>
      <c r="F2" s="200"/>
      <c r="I2" s="246"/>
      <c r="J2" s="247" t="s">
        <v>136</v>
      </c>
      <c r="K2" s="247">
        <f>+Summary!D15</f>
        <v>13911.284222222224</v>
      </c>
      <c r="L2" s="245"/>
      <c r="M2" s="244"/>
      <c r="N2" s="244"/>
      <c r="O2" s="238"/>
      <c r="P2" s="238"/>
    </row>
    <row r="3" spans="2:16" ht="18.5" x14ac:dyDescent="0.45">
      <c r="B3" s="201"/>
      <c r="C3" s="202"/>
      <c r="D3" s="203"/>
      <c r="E3" s="204"/>
      <c r="F3" s="205"/>
      <c r="I3" s="246"/>
      <c r="J3" s="247"/>
      <c r="K3" s="248"/>
      <c r="L3" s="249"/>
      <c r="M3" s="243"/>
      <c r="N3" s="243"/>
      <c r="O3" s="238"/>
      <c r="P3" s="238"/>
    </row>
    <row r="4" spans="2:16" ht="18.5" x14ac:dyDescent="0.45">
      <c r="B4" s="206" t="s">
        <v>137</v>
      </c>
      <c r="C4" s="207">
        <v>0.1</v>
      </c>
      <c r="D4" s="208">
        <f>+C4+1</f>
        <v>1.1000000000000001</v>
      </c>
      <c r="E4" s="209"/>
      <c r="F4" s="210"/>
      <c r="I4" s="246"/>
      <c r="J4" s="247" t="s">
        <v>120</v>
      </c>
      <c r="K4" s="247">
        <f>+(Summary!F11+Summary!G11)*1.1</f>
        <v>13306.445777777777</v>
      </c>
      <c r="L4" s="249"/>
      <c r="M4" s="243"/>
      <c r="N4" s="243"/>
      <c r="O4" s="238"/>
      <c r="P4" s="238"/>
    </row>
    <row r="5" spans="2:16" ht="15.5" x14ac:dyDescent="0.35">
      <c r="B5" s="211"/>
      <c r="C5" s="212"/>
      <c r="D5" s="213"/>
      <c r="E5" s="214"/>
      <c r="F5" s="205"/>
      <c r="I5" s="242"/>
      <c r="J5" s="250"/>
      <c r="K5" s="250"/>
      <c r="L5" s="251"/>
      <c r="M5" s="252">
        <f>CEILING((K4/K27),4)</f>
        <v>4</v>
      </c>
      <c r="N5" s="253" t="s">
        <v>96</v>
      </c>
      <c r="O5" s="254"/>
      <c r="P5" s="239"/>
    </row>
    <row r="6" spans="2:16" ht="15.5" x14ac:dyDescent="0.35">
      <c r="B6" s="206" t="s">
        <v>138</v>
      </c>
      <c r="C6" s="207">
        <v>0.1</v>
      </c>
      <c r="D6" s="208">
        <f>+C6+1</f>
        <v>1.1000000000000001</v>
      </c>
      <c r="E6" s="209"/>
      <c r="F6" s="210"/>
      <c r="I6" s="242"/>
      <c r="J6" s="253"/>
      <c r="K6" s="253"/>
      <c r="L6" s="251"/>
      <c r="M6" s="253"/>
      <c r="N6" s="253"/>
      <c r="O6" s="254"/>
      <c r="P6" s="239"/>
    </row>
    <row r="7" spans="2:16" ht="15.5" x14ac:dyDescent="0.35">
      <c r="B7" s="211"/>
      <c r="C7" s="212"/>
      <c r="D7" s="213"/>
      <c r="E7" s="216"/>
      <c r="F7" s="205"/>
      <c r="I7" s="242"/>
      <c r="J7" s="253" t="s">
        <v>58</v>
      </c>
      <c r="K7" s="253">
        <v>0</v>
      </c>
      <c r="L7" s="251" t="str">
        <f>IF(AND($K$4&gt;=K7,$K$4&lt;=K8),N7,O7)</f>
        <v>Yes</v>
      </c>
      <c r="M7" s="253">
        <v>5000</v>
      </c>
      <c r="N7" s="253" t="s">
        <v>59</v>
      </c>
      <c r="O7" s="254" t="s">
        <v>69</v>
      </c>
      <c r="P7" s="239"/>
    </row>
    <row r="8" spans="2:16" ht="16" thickBot="1" x14ac:dyDescent="0.4">
      <c r="B8" s="217" t="s">
        <v>102</v>
      </c>
      <c r="C8" s="218">
        <v>0.05</v>
      </c>
      <c r="D8" s="219">
        <f>+C8+1</f>
        <v>1.05</v>
      </c>
      <c r="E8" s="220"/>
      <c r="F8" s="221"/>
      <c r="I8" s="242"/>
      <c r="J8" s="253"/>
      <c r="K8" s="253">
        <v>50000</v>
      </c>
      <c r="L8" s="251"/>
      <c r="M8" s="253"/>
      <c r="N8" s="253"/>
      <c r="O8" s="254"/>
      <c r="P8" s="239"/>
    </row>
    <row r="9" spans="2:16" ht="15.5" x14ac:dyDescent="0.35">
      <c r="I9" s="242"/>
      <c r="J9" s="253" t="s">
        <v>60</v>
      </c>
      <c r="K9" s="253">
        <f>K8</f>
        <v>50000</v>
      </c>
      <c r="L9" s="251" t="str">
        <f>IF(AND($K$4&gt;=K9,$K$4&lt;=K10),N9,O9)</f>
        <v>No</v>
      </c>
      <c r="M9" s="253">
        <v>9000</v>
      </c>
      <c r="N9" s="253" t="s">
        <v>59</v>
      </c>
      <c r="O9" s="254" t="s">
        <v>69</v>
      </c>
      <c r="P9" s="239"/>
    </row>
    <row r="10" spans="2:16" ht="15.5" x14ac:dyDescent="0.35">
      <c r="I10" s="242"/>
      <c r="J10" s="253"/>
      <c r="K10" s="253">
        <v>150000</v>
      </c>
      <c r="L10" s="251"/>
      <c r="M10" s="253"/>
      <c r="N10" s="252"/>
      <c r="O10" s="254"/>
      <c r="P10" s="239"/>
    </row>
    <row r="11" spans="2:16" ht="15.5" x14ac:dyDescent="0.35">
      <c r="I11" s="242"/>
      <c r="J11" s="253" t="s">
        <v>61</v>
      </c>
      <c r="K11" s="253">
        <f>K10</f>
        <v>150000</v>
      </c>
      <c r="L11" s="251" t="str">
        <f>IF(AND($K$4&gt;=K11,$K$4&lt;=K12),N11,O11)</f>
        <v>No</v>
      </c>
      <c r="M11" s="253">
        <v>10000</v>
      </c>
      <c r="N11" s="253" t="s">
        <v>59</v>
      </c>
      <c r="O11" s="254" t="s">
        <v>69</v>
      </c>
      <c r="P11" s="239"/>
    </row>
    <row r="12" spans="2:16" ht="15.5" x14ac:dyDescent="0.35">
      <c r="I12" s="242"/>
      <c r="J12" s="253"/>
      <c r="K12" s="253">
        <v>350000</v>
      </c>
      <c r="L12" s="251"/>
      <c r="M12" s="253"/>
      <c r="N12" s="252"/>
      <c r="O12" s="254"/>
      <c r="P12" s="239"/>
    </row>
    <row r="13" spans="2:16" ht="16" thickBot="1" x14ac:dyDescent="0.4">
      <c r="I13" s="242"/>
      <c r="J13" s="253" t="s">
        <v>62</v>
      </c>
      <c r="K13" s="253">
        <f>K12</f>
        <v>350000</v>
      </c>
      <c r="L13" s="251" t="str">
        <f>IF(AND($K$4&gt;=K13,$K$4&lt;=K14),N13,O13)</f>
        <v>No</v>
      </c>
      <c r="M13" s="253">
        <v>12500</v>
      </c>
      <c r="N13" s="253" t="s">
        <v>59</v>
      </c>
      <c r="O13" s="254" t="s">
        <v>69</v>
      </c>
      <c r="P13" s="239"/>
    </row>
    <row r="14" spans="2:16" ht="16" thickBot="1" x14ac:dyDescent="0.4">
      <c r="B14" s="222" t="s">
        <v>139</v>
      </c>
      <c r="C14" s="223" t="s">
        <v>142</v>
      </c>
      <c r="I14" s="242"/>
      <c r="J14" s="253"/>
      <c r="K14" s="253">
        <v>500000</v>
      </c>
      <c r="L14" s="251"/>
      <c r="M14" s="253"/>
      <c r="N14" s="252"/>
      <c r="O14" s="254"/>
      <c r="P14" s="239"/>
    </row>
    <row r="15" spans="2:16" ht="18.5" x14ac:dyDescent="0.45">
      <c r="B15" s="224" t="s">
        <v>141</v>
      </c>
      <c r="C15" s="225">
        <v>0</v>
      </c>
      <c r="I15" s="242"/>
      <c r="J15" s="253" t="s">
        <v>63</v>
      </c>
      <c r="K15" s="253">
        <f>K14</f>
        <v>500000</v>
      </c>
      <c r="L15" s="251" t="str">
        <f>IF(AND($K$4&gt;=K15,$K$4&lt;=K16),N15,O15)</f>
        <v>No</v>
      </c>
      <c r="M15" s="253">
        <v>14000</v>
      </c>
      <c r="N15" s="253" t="s">
        <v>59</v>
      </c>
      <c r="O15" s="254" t="s">
        <v>69</v>
      </c>
      <c r="P15" s="239"/>
    </row>
    <row r="16" spans="2:16" ht="18.5" x14ac:dyDescent="0.45">
      <c r="B16" s="226" t="s">
        <v>122</v>
      </c>
      <c r="C16" s="227">
        <v>300</v>
      </c>
      <c r="I16" s="242"/>
      <c r="J16" s="253"/>
      <c r="K16" s="253">
        <v>750000</v>
      </c>
      <c r="L16" s="251"/>
      <c r="M16" s="253"/>
      <c r="N16" s="252"/>
      <c r="O16" s="254"/>
      <c r="P16" s="239"/>
    </row>
    <row r="17" spans="1:16" ht="18.5" x14ac:dyDescent="0.45">
      <c r="B17" s="224" t="s">
        <v>123</v>
      </c>
      <c r="C17" s="225">
        <v>0</v>
      </c>
      <c r="I17" s="242"/>
      <c r="J17" s="253" t="s">
        <v>64</v>
      </c>
      <c r="K17" s="253">
        <v>750000</v>
      </c>
      <c r="L17" s="251" t="str">
        <f>IF(AND($K$4&gt;=K17,$K$4&lt;=K18),N17,O17)</f>
        <v>No</v>
      </c>
      <c r="M17" s="253">
        <v>15500</v>
      </c>
      <c r="N17" s="253" t="s">
        <v>59</v>
      </c>
      <c r="O17" s="254" t="s">
        <v>69</v>
      </c>
      <c r="P17" s="239"/>
    </row>
    <row r="18" spans="1:16" ht="18.5" x14ac:dyDescent="0.45">
      <c r="B18" s="228" t="s">
        <v>124</v>
      </c>
      <c r="C18" s="227">
        <v>300</v>
      </c>
      <c r="I18" s="242"/>
      <c r="J18" s="253"/>
      <c r="K18" s="253">
        <v>1000000</v>
      </c>
      <c r="L18" s="251"/>
      <c r="M18" s="253"/>
      <c r="N18" s="252"/>
      <c r="O18" s="254"/>
      <c r="P18" s="239"/>
    </row>
    <row r="19" spans="1:16" ht="18.5" x14ac:dyDescent="0.45">
      <c r="B19" s="224" t="s">
        <v>125</v>
      </c>
      <c r="C19" s="225">
        <v>300</v>
      </c>
      <c r="I19" s="242"/>
      <c r="J19" s="253" t="s">
        <v>65</v>
      </c>
      <c r="K19" s="253">
        <f>K18</f>
        <v>1000000</v>
      </c>
      <c r="L19" s="251" t="str">
        <f>IF(AND($K$4&gt;=K19,$K$4&lt;=K20),N19,O19)</f>
        <v>No</v>
      </c>
      <c r="M19" s="253">
        <v>16750</v>
      </c>
      <c r="N19" s="253" t="s">
        <v>59</v>
      </c>
      <c r="O19" s="254" t="s">
        <v>69</v>
      </c>
      <c r="P19" s="239"/>
    </row>
    <row r="20" spans="1:16" ht="18.5" x14ac:dyDescent="0.45">
      <c r="B20" s="228" t="s">
        <v>126</v>
      </c>
      <c r="C20" s="227">
        <v>0</v>
      </c>
      <c r="I20" s="242"/>
      <c r="J20" s="253"/>
      <c r="K20" s="253">
        <v>1250000</v>
      </c>
      <c r="L20" s="251"/>
      <c r="M20" s="253"/>
      <c r="N20" s="252"/>
      <c r="O20" s="254"/>
      <c r="P20" s="239"/>
    </row>
    <row r="21" spans="1:16" ht="18.5" x14ac:dyDescent="0.45">
      <c r="B21" s="224" t="s">
        <v>135</v>
      </c>
      <c r="C21" s="225">
        <v>250</v>
      </c>
      <c r="I21" s="242"/>
      <c r="J21" s="253" t="s">
        <v>66</v>
      </c>
      <c r="K21" s="253">
        <f>K20</f>
        <v>1250000</v>
      </c>
      <c r="L21" s="251" t="str">
        <f>IF(AND($K$4&gt;=K21,$K$4&lt;=K22),N21,O21)</f>
        <v>No</v>
      </c>
      <c r="M21" s="253">
        <v>19000</v>
      </c>
      <c r="N21" s="253" t="s">
        <v>59</v>
      </c>
      <c r="O21" s="254" t="s">
        <v>69</v>
      </c>
      <c r="P21" s="239"/>
    </row>
    <row r="22" spans="1:16" ht="18.5" x14ac:dyDescent="0.45">
      <c r="B22" s="228" t="s">
        <v>127</v>
      </c>
      <c r="C22" s="227">
        <v>200</v>
      </c>
      <c r="I22" s="242"/>
      <c r="J22" s="253"/>
      <c r="K22" s="253">
        <v>1500000</v>
      </c>
      <c r="L22" s="251"/>
      <c r="M22" s="253"/>
      <c r="N22" s="252"/>
      <c r="O22" s="254"/>
      <c r="P22" s="239"/>
    </row>
    <row r="23" spans="1:16" ht="18.5" x14ac:dyDescent="0.45">
      <c r="B23" s="224" t="s">
        <v>128</v>
      </c>
      <c r="C23" s="225">
        <v>0</v>
      </c>
      <c r="I23" s="242"/>
      <c r="J23" s="253" t="s">
        <v>67</v>
      </c>
      <c r="K23" s="253">
        <f>K22</f>
        <v>1500000</v>
      </c>
      <c r="L23" s="251" t="str">
        <f>IF(AND($K$4&gt;=K23,$K$4&lt;=K24),N23,O23)</f>
        <v>No</v>
      </c>
      <c r="M23" s="253">
        <v>20500</v>
      </c>
      <c r="N23" s="253" t="s">
        <v>59</v>
      </c>
      <c r="O23" s="254" t="s">
        <v>69</v>
      </c>
      <c r="P23" s="239"/>
    </row>
    <row r="24" spans="1:16" ht="18.5" x14ac:dyDescent="0.45">
      <c r="B24" s="228" t="s">
        <v>129</v>
      </c>
      <c r="C24" s="227">
        <v>0</v>
      </c>
      <c r="I24" s="242"/>
      <c r="J24" s="253"/>
      <c r="K24" s="253">
        <v>2000000</v>
      </c>
      <c r="L24" s="251"/>
      <c r="M24" s="252"/>
      <c r="N24" s="252"/>
      <c r="O24" s="254"/>
      <c r="P24" s="239"/>
    </row>
    <row r="25" spans="1:16" ht="19" thickBot="1" x14ac:dyDescent="0.5">
      <c r="B25" s="229" t="s">
        <v>130</v>
      </c>
      <c r="C25" s="230">
        <v>0</v>
      </c>
      <c r="I25" s="242"/>
      <c r="J25" s="253" t="s">
        <v>68</v>
      </c>
      <c r="K25" s="253">
        <f>K24</f>
        <v>2000000</v>
      </c>
      <c r="L25" s="251" t="str">
        <f>IF(AND($K$4&gt;=K25,$K$4&lt;=K26),N25,O25)</f>
        <v>No</v>
      </c>
      <c r="M25" s="253">
        <v>27500</v>
      </c>
      <c r="N25" s="253" t="s">
        <v>59</v>
      </c>
      <c r="O25" s="254" t="s">
        <v>69</v>
      </c>
      <c r="P25" s="239"/>
    </row>
    <row r="26" spans="1:16" ht="15.5" x14ac:dyDescent="0.35">
      <c r="B26" s="231"/>
      <c r="C26" s="232"/>
      <c r="D26" s="232"/>
      <c r="E26" s="232"/>
      <c r="I26" s="242"/>
      <c r="J26" s="253"/>
      <c r="K26" s="253">
        <v>500000000</v>
      </c>
      <c r="L26" s="251"/>
      <c r="M26" s="252"/>
      <c r="N26" s="252"/>
      <c r="O26" s="254"/>
      <c r="P26" s="239"/>
    </row>
    <row r="27" spans="1:16" ht="15.5" x14ac:dyDescent="0.35">
      <c r="A27" s="233"/>
      <c r="B27" s="234"/>
      <c r="C27" s="232"/>
      <c r="D27" s="232"/>
      <c r="E27" s="215"/>
      <c r="I27" s="242"/>
      <c r="J27" s="253" t="s">
        <v>104</v>
      </c>
      <c r="K27" s="253">
        <f>IF(L7="Yes",M7)+IF(L9="Yes",M9)+IF(L11="Yes",M11)+IF(L13="Yes",M13)+IF(L15="Yes",M15)+IF(L17="Yes",M17)+IF(L19="Yes",M19)+IF(L21="Yes",M21)+IF(L23="Yes",M23)</f>
        <v>5000</v>
      </c>
      <c r="L27" s="255"/>
      <c r="M27" s="252"/>
      <c r="N27" s="252"/>
      <c r="O27" s="254"/>
      <c r="P27" s="239"/>
    </row>
    <row r="28" spans="1:16" ht="15.5" x14ac:dyDescent="0.35">
      <c r="A28" s="233"/>
      <c r="B28" s="234"/>
      <c r="C28" s="232"/>
      <c r="D28" s="232"/>
      <c r="E28" s="215"/>
      <c r="I28" s="242"/>
      <c r="J28" s="253"/>
      <c r="K28" s="252"/>
      <c r="L28" s="255"/>
      <c r="M28" s="252"/>
      <c r="N28" s="252"/>
      <c r="O28" s="254"/>
      <c r="P28" s="239"/>
    </row>
    <row r="29" spans="1:16" ht="15.5" x14ac:dyDescent="0.35">
      <c r="A29" s="235"/>
      <c r="B29" s="234"/>
      <c r="C29" s="232"/>
      <c r="D29" s="232"/>
      <c r="E29" s="215"/>
      <c r="J29" s="250"/>
      <c r="K29" s="250"/>
      <c r="L29" s="250"/>
      <c r="M29" s="256" t="s">
        <v>121</v>
      </c>
      <c r="N29" s="250"/>
      <c r="O29" s="250"/>
    </row>
    <row r="30" spans="1:16" ht="15.5" x14ac:dyDescent="0.35">
      <c r="A30" s="236"/>
      <c r="B30" s="234"/>
      <c r="C30" s="232"/>
      <c r="D30" s="232"/>
      <c r="E30" s="215"/>
      <c r="J30" s="250"/>
      <c r="K30" s="250"/>
      <c r="L30" s="250"/>
      <c r="M30" s="257">
        <f t="shared" ref="M30:M35" si="0">+C15/250+IF(C15=0,1)</f>
        <v>1</v>
      </c>
      <c r="N30" s="250"/>
      <c r="O30" s="250"/>
    </row>
    <row r="31" spans="1:16" ht="15.5" x14ac:dyDescent="0.35">
      <c r="A31" s="236"/>
      <c r="B31" s="234"/>
      <c r="C31" s="232"/>
      <c r="D31" s="232"/>
      <c r="E31" s="215"/>
      <c r="J31" s="250"/>
      <c r="K31" s="250"/>
      <c r="L31" s="250"/>
      <c r="M31" s="257">
        <f t="shared" si="0"/>
        <v>1.2</v>
      </c>
      <c r="N31" s="250"/>
      <c r="O31" s="250"/>
    </row>
    <row r="32" spans="1:16" ht="15.5" x14ac:dyDescent="0.35">
      <c r="A32" s="235"/>
      <c r="B32" s="234"/>
      <c r="C32" s="232"/>
      <c r="D32" s="232"/>
      <c r="E32" s="215"/>
      <c r="J32" s="250"/>
      <c r="K32" s="250"/>
      <c r="L32" s="250"/>
      <c r="M32" s="257">
        <f t="shared" si="0"/>
        <v>1</v>
      </c>
      <c r="N32" s="250"/>
      <c r="O32" s="250"/>
    </row>
    <row r="33" spans="1:15" ht="15.5" x14ac:dyDescent="0.35">
      <c r="A33" s="236"/>
      <c r="B33" s="234"/>
      <c r="C33" s="232"/>
      <c r="D33" s="232"/>
      <c r="E33" s="215"/>
      <c r="J33" s="250"/>
      <c r="K33" s="250"/>
      <c r="L33" s="250"/>
      <c r="M33" s="257">
        <f t="shared" si="0"/>
        <v>1.2</v>
      </c>
      <c r="N33" s="250"/>
      <c r="O33" s="250"/>
    </row>
    <row r="34" spans="1:15" ht="15.5" x14ac:dyDescent="0.35">
      <c r="A34" s="236"/>
      <c r="B34" s="234"/>
      <c r="C34" s="232"/>
      <c r="D34" s="232"/>
      <c r="E34" s="215"/>
      <c r="J34" s="250"/>
      <c r="K34" s="250"/>
      <c r="L34" s="250"/>
      <c r="M34" s="257">
        <f t="shared" si="0"/>
        <v>1.2</v>
      </c>
      <c r="N34" s="250"/>
      <c r="O34" s="250"/>
    </row>
    <row r="35" spans="1:15" ht="15.5" x14ac:dyDescent="0.35">
      <c r="A35" s="235"/>
      <c r="B35" s="234"/>
      <c r="C35" s="232"/>
      <c r="D35" s="232"/>
      <c r="E35" s="215"/>
      <c r="J35" s="250"/>
      <c r="K35" s="250"/>
      <c r="L35" s="250"/>
      <c r="M35" s="257">
        <f t="shared" si="0"/>
        <v>1</v>
      </c>
      <c r="N35" s="250"/>
      <c r="O35" s="250"/>
    </row>
    <row r="36" spans="1:15" ht="15.5" x14ac:dyDescent="0.35">
      <c r="A36" s="236"/>
      <c r="B36" s="234"/>
      <c r="C36" s="232"/>
      <c r="D36" s="232"/>
      <c r="E36" s="215"/>
      <c r="J36" s="250"/>
      <c r="K36" s="250"/>
      <c r="L36" s="250"/>
      <c r="M36" s="257">
        <f>+C21/220+IF(C21=0,1)</f>
        <v>1.1363636363636365</v>
      </c>
      <c r="N36" s="250"/>
      <c r="O36" s="250"/>
    </row>
    <row r="37" spans="1:15" ht="15.5" x14ac:dyDescent="0.35">
      <c r="A37" s="236"/>
      <c r="B37" s="234"/>
      <c r="C37" s="232"/>
      <c r="D37" s="232"/>
      <c r="E37" s="215"/>
      <c r="J37" s="250"/>
      <c r="K37" s="250"/>
      <c r="L37" s="250"/>
      <c r="M37" s="257">
        <f>+C22/150+IF(C22=0,1)</f>
        <v>1.3333333333333333</v>
      </c>
      <c r="N37" s="250"/>
      <c r="O37" s="250"/>
    </row>
    <row r="38" spans="1:15" ht="15.5" x14ac:dyDescent="0.35">
      <c r="A38" s="235"/>
      <c r="B38" s="234"/>
      <c r="C38" s="232"/>
      <c r="D38" s="232"/>
      <c r="E38" s="215"/>
      <c r="J38" s="250"/>
      <c r="K38" s="250"/>
      <c r="L38" s="250"/>
      <c r="M38" s="257">
        <f>+C23/220+IF(C23=0,1)</f>
        <v>1</v>
      </c>
      <c r="N38" s="250"/>
      <c r="O38" s="250"/>
    </row>
    <row r="39" spans="1:15" ht="15.5" x14ac:dyDescent="0.35">
      <c r="A39" s="236"/>
      <c r="B39" s="234"/>
      <c r="C39" s="232"/>
      <c r="D39" s="232"/>
      <c r="E39" s="215"/>
      <c r="J39" s="250"/>
      <c r="K39" s="250"/>
      <c r="L39" s="250"/>
      <c r="M39" s="257">
        <f>+C24/400+IF(C24=0,1)</f>
        <v>1</v>
      </c>
      <c r="N39" s="250"/>
      <c r="O39" s="250"/>
    </row>
    <row r="40" spans="1:15" ht="15.5" x14ac:dyDescent="0.35">
      <c r="A40" s="236"/>
      <c r="B40" s="234"/>
      <c r="C40" s="232"/>
      <c r="D40" s="232"/>
      <c r="E40" s="215"/>
      <c r="J40" s="250"/>
      <c r="K40" s="250"/>
      <c r="L40" s="250"/>
      <c r="M40" s="257">
        <f>+C25/400+IF(C25=0,1)</f>
        <v>1</v>
      </c>
      <c r="N40" s="250"/>
      <c r="O40" s="250"/>
    </row>
    <row r="41" spans="1:15" ht="15.5" x14ac:dyDescent="0.35">
      <c r="A41" s="235"/>
      <c r="B41" s="234"/>
      <c r="C41" s="232"/>
      <c r="D41" s="232"/>
      <c r="E41" s="215"/>
      <c r="J41" s="258"/>
      <c r="K41" s="258"/>
      <c r="L41" s="258"/>
      <c r="M41" s="258"/>
      <c r="N41" s="258"/>
      <c r="O41" s="258"/>
    </row>
    <row r="42" spans="1:15" x14ac:dyDescent="0.35">
      <c r="J42" s="258"/>
      <c r="K42" s="258"/>
      <c r="L42" s="258"/>
      <c r="M42" s="258"/>
      <c r="N42" s="258"/>
      <c r="O42" s="258"/>
    </row>
    <row r="44" spans="1:15" ht="15.5" x14ac:dyDescent="0.35">
      <c r="J44" s="236"/>
      <c r="K44" s="240"/>
      <c r="L44" s="241"/>
      <c r="M44" s="241"/>
      <c r="N44" s="242"/>
    </row>
    <row r="45" spans="1:15" ht="15.5" x14ac:dyDescent="0.35">
      <c r="J45" s="236"/>
      <c r="K45" s="240"/>
      <c r="L45" s="241"/>
      <c r="M45" s="241"/>
      <c r="N45" s="242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Roof</vt:lpstr>
      <vt:lpstr>Preliminaries</vt:lpstr>
      <vt:lpstr>Details</vt:lpstr>
      <vt:lpstr>Cover!Print_Area</vt:lpstr>
      <vt:lpstr>Preliminaries!Print_Area</vt:lpstr>
      <vt:lpstr>Roof!Print_Area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2025-11-27T21:40:05Z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