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0AD78A44-0A6B-4256-8F9A-FC0412947442}" xr6:coauthVersionLast="47" xr6:coauthVersionMax="47" xr10:uidLastSave="{00000000-0000-0000-0000-000000000000}"/>
  <bookViews>
    <workbookView xWindow="-110" yWindow="-110" windowWidth="19420" windowHeight="1030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Substructure" sheetId="100" r:id="rId5"/>
    <sheet name="Preliminaries" sheetId="97" r:id="rId6"/>
    <sheet name="Details" sheetId="111" r:id="rId7"/>
  </sheets>
  <definedNames>
    <definedName name="_xlnm._FilterDatabase" localSheetId="4" hidden="1">Substructure!$E$1:$E$100</definedName>
    <definedName name="_xlnm.Print_Area" localSheetId="0">Cover!$A$1:$L$65</definedName>
    <definedName name="_xlnm.Print_Area" localSheetId="5">Preliminaries!$A$1:$F$66</definedName>
    <definedName name="_xlnm.Print_Area" localSheetId="4">Substructure!$A$1:$F$100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00" l="1"/>
  <c r="C27" i="100"/>
  <c r="L89" i="100"/>
  <c r="K89" i="100"/>
  <c r="J89" i="100"/>
  <c r="I89" i="100"/>
  <c r="M89" i="100" s="1"/>
  <c r="E89" i="100" l="1"/>
  <c r="F89" i="100" s="1"/>
  <c r="N89" i="100"/>
  <c r="L68" i="100"/>
  <c r="K68" i="100"/>
  <c r="J68" i="100"/>
  <c r="I68" i="100"/>
  <c r="M68" i="100" s="1"/>
  <c r="C60" i="100"/>
  <c r="J66" i="100"/>
  <c r="I66" i="100"/>
  <c r="M66" i="100" s="1"/>
  <c r="L66" i="100"/>
  <c r="C33" i="100"/>
  <c r="L33" i="100" s="1"/>
  <c r="K33" i="100"/>
  <c r="J33" i="100"/>
  <c r="I33" i="100"/>
  <c r="M33" i="100" s="1"/>
  <c r="K31" i="100"/>
  <c r="J31" i="100"/>
  <c r="I31" i="100"/>
  <c r="C31" i="100"/>
  <c r="L31" i="100" s="1"/>
  <c r="C25" i="100"/>
  <c r="C23" i="100"/>
  <c r="C38" i="100"/>
  <c r="E66" i="100" l="1"/>
  <c r="F66" i="100" s="1"/>
  <c r="M31" i="100"/>
  <c r="E33" i="100"/>
  <c r="F33" i="100" s="1"/>
  <c r="E68" i="100"/>
  <c r="F68" i="100" s="1"/>
  <c r="N68" i="100"/>
  <c r="N66" i="100"/>
  <c r="K66" i="100"/>
  <c r="E31" i="100"/>
  <c r="F31" i="100" s="1"/>
  <c r="N31" i="100"/>
  <c r="N33" i="100"/>
  <c r="A26" i="100" l="1"/>
  <c r="A28" i="100"/>
  <c r="A30" i="100"/>
  <c r="A36" i="100"/>
  <c r="A37" i="100"/>
  <c r="A39" i="100"/>
  <c r="A41" i="100"/>
  <c r="A43" i="100"/>
  <c r="A45" i="100"/>
  <c r="A47" i="100"/>
  <c r="A48" i="100"/>
  <c r="A49" i="100"/>
  <c r="A51" i="100"/>
  <c r="A53" i="100"/>
  <c r="A55" i="100"/>
  <c r="A57" i="100"/>
  <c r="A59" i="100"/>
  <c r="A61" i="100"/>
  <c r="A63" i="100"/>
  <c r="A71" i="100"/>
  <c r="A72" i="100"/>
  <c r="A74" i="100"/>
  <c r="A76" i="100"/>
  <c r="A78" i="100"/>
  <c r="A80" i="100"/>
  <c r="A82" i="100"/>
  <c r="A84" i="100"/>
  <c r="A85" i="100"/>
  <c r="A88" i="100"/>
  <c r="A92" i="100"/>
  <c r="A94" i="100"/>
  <c r="A96" i="100"/>
  <c r="A20" i="100"/>
  <c r="A21" i="100"/>
  <c r="A22" i="100"/>
  <c r="A24" i="100"/>
  <c r="A14" i="100"/>
  <c r="A15" i="100"/>
  <c r="A16" i="100"/>
  <c r="A18" i="100"/>
  <c r="J95" i="100"/>
  <c r="I95" i="100"/>
  <c r="J91" i="100"/>
  <c r="I91" i="100"/>
  <c r="J87" i="100"/>
  <c r="I87" i="100"/>
  <c r="J29" i="100"/>
  <c r="I29" i="100"/>
  <c r="J27" i="100"/>
  <c r="I27" i="100"/>
  <c r="J25" i="100"/>
  <c r="I25" i="100"/>
  <c r="J23" i="100"/>
  <c r="I23" i="100"/>
  <c r="B2" i="95"/>
  <c r="E87" i="100" l="1"/>
  <c r="E27" i="100"/>
  <c r="E91" i="100"/>
  <c r="E25" i="100"/>
  <c r="E95" i="100"/>
  <c r="E29" i="100"/>
  <c r="E23" i="100"/>
  <c r="L23" i="100" l="1"/>
  <c r="K23" i="100"/>
  <c r="N23" i="100"/>
  <c r="M23" i="100"/>
  <c r="F23" i="100"/>
  <c r="L27" i="100"/>
  <c r="K27" i="100"/>
  <c r="M27" i="100"/>
  <c r="N27" i="100"/>
  <c r="F27" i="100"/>
  <c r="K25" i="100"/>
  <c r="L25" i="100"/>
  <c r="M25" i="100"/>
  <c r="N25" i="100"/>
  <c r="F25" i="100"/>
  <c r="L95" i="100"/>
  <c r="K95" i="100"/>
  <c r="N95" i="100"/>
  <c r="M95" i="100"/>
  <c r="F95" i="100"/>
  <c r="K87" i="100"/>
  <c r="L87" i="100"/>
  <c r="F87" i="100"/>
  <c r="N87" i="100"/>
  <c r="M87" i="100"/>
  <c r="K29" i="100"/>
  <c r="L29" i="100"/>
  <c r="N29" i="100"/>
  <c r="M29" i="100"/>
  <c r="F29" i="100"/>
  <c r="J83" i="100"/>
  <c r="N83" i="100" s="1"/>
  <c r="J81" i="100"/>
  <c r="I81" i="100"/>
  <c r="J79" i="100"/>
  <c r="I79" i="100"/>
  <c r="J77" i="100"/>
  <c r="N77" i="100" s="1"/>
  <c r="I77" i="100"/>
  <c r="M77" i="100" s="1"/>
  <c r="J75" i="100"/>
  <c r="I75" i="100"/>
  <c r="J73" i="100"/>
  <c r="I73" i="100"/>
  <c r="N85" i="100"/>
  <c r="L83" i="100"/>
  <c r="N82" i="100"/>
  <c r="N80" i="100"/>
  <c r="C79" i="100"/>
  <c r="L79" i="100" s="1"/>
  <c r="N78" i="100"/>
  <c r="L77" i="100"/>
  <c r="N76" i="100"/>
  <c r="N74" i="100"/>
  <c r="C73" i="100"/>
  <c r="C75" i="100" s="1"/>
  <c r="N72" i="100"/>
  <c r="N71" i="100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K46" i="100"/>
  <c r="I44" i="100"/>
  <c r="I40" i="100"/>
  <c r="I38" i="100"/>
  <c r="I62" i="100"/>
  <c r="I54" i="100"/>
  <c r="I52" i="100"/>
  <c r="K50" i="100"/>
  <c r="I17" i="100"/>
  <c r="I11" i="100"/>
  <c r="D4" i="111"/>
  <c r="D6" i="111"/>
  <c r="D8" i="111"/>
  <c r="I13" i="100"/>
  <c r="J13" i="100"/>
  <c r="I15" i="100"/>
  <c r="J15" i="100"/>
  <c r="J17" i="100"/>
  <c r="I19" i="100"/>
  <c r="J19" i="100"/>
  <c r="I36" i="100"/>
  <c r="J36" i="100"/>
  <c r="J38" i="100"/>
  <c r="J40" i="100"/>
  <c r="J42" i="100"/>
  <c r="J44" i="100"/>
  <c r="J46" i="100"/>
  <c r="N46" i="100" s="1"/>
  <c r="I48" i="100"/>
  <c r="J48" i="100"/>
  <c r="J50" i="100"/>
  <c r="N50" i="100" s="1"/>
  <c r="J52" i="100"/>
  <c r="J54" i="100"/>
  <c r="J56" i="100"/>
  <c r="J58" i="100"/>
  <c r="J60" i="100"/>
  <c r="J62" i="100"/>
  <c r="J64" i="100"/>
  <c r="L50" i="100"/>
  <c r="L46" i="100"/>
  <c r="J11" i="100"/>
  <c r="L38" i="100"/>
  <c r="C11" i="100"/>
  <c r="L11" i="100" s="1"/>
  <c r="N63" i="100"/>
  <c r="N61" i="100"/>
  <c r="N59" i="100"/>
  <c r="N57" i="100"/>
  <c r="N55" i="100"/>
  <c r="N53" i="100"/>
  <c r="N51" i="100"/>
  <c r="N49" i="100"/>
  <c r="N48" i="100"/>
  <c r="N47" i="100"/>
  <c r="N45" i="100"/>
  <c r="N43" i="100"/>
  <c r="N41" i="100"/>
  <c r="N39" i="100"/>
  <c r="N37" i="100"/>
  <c r="N36" i="100"/>
  <c r="N20" i="100"/>
  <c r="N16" i="100"/>
  <c r="N15" i="100"/>
  <c r="N14" i="100"/>
  <c r="N12" i="100"/>
  <c r="N10" i="100"/>
  <c r="N9" i="100"/>
  <c r="N8" i="100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L52" i="100"/>
  <c r="C54" i="100"/>
  <c r="L54" i="100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100" i="100"/>
  <c r="A98" i="100"/>
  <c r="C40" i="100"/>
  <c r="L40" i="100" s="1"/>
  <c r="H19" i="97"/>
  <c r="F19" i="97" s="1"/>
  <c r="A65" i="97"/>
  <c r="H13" i="97"/>
  <c r="F13" i="97" s="1"/>
  <c r="H11" i="97"/>
  <c r="C19" i="100"/>
  <c r="C44" i="100"/>
  <c r="L44" i="100" s="1"/>
  <c r="C42" i="100"/>
  <c r="L42" i="100" s="1"/>
  <c r="B3" i="95"/>
  <c r="B2" i="100"/>
  <c r="H9" i="97"/>
  <c r="F9" i="97" s="1"/>
  <c r="L5" i="109" a="1"/>
  <c r="B3" i="97" l="1"/>
  <c r="B3" i="100"/>
  <c r="L91" i="100"/>
  <c r="K91" i="100"/>
  <c r="N91" i="100"/>
  <c r="M91" i="100"/>
  <c r="F91" i="100"/>
  <c r="E11" i="100"/>
  <c r="F11" i="100" s="1"/>
  <c r="B2" i="97"/>
  <c r="E75" i="100"/>
  <c r="F75" i="100" s="1"/>
  <c r="C13" i="100"/>
  <c r="K13" i="100" s="1"/>
  <c r="I50" i="100"/>
  <c r="M50" i="100" s="1"/>
  <c r="N73" i="100"/>
  <c r="N11" i="100"/>
  <c r="N44" i="100"/>
  <c r="M44" i="100"/>
  <c r="N75" i="100"/>
  <c r="C81" i="100"/>
  <c r="L81" i="100" s="1"/>
  <c r="L19" i="100"/>
  <c r="K19" i="100"/>
  <c r="K42" i="100"/>
  <c r="C56" i="100"/>
  <c r="L56" i="100" s="1"/>
  <c r="N42" i="100"/>
  <c r="M19" i="100"/>
  <c r="L17" i="100"/>
  <c r="N54" i="100"/>
  <c r="N40" i="100"/>
  <c r="N17" i="100"/>
  <c r="M11" i="100"/>
  <c r="M52" i="100"/>
  <c r="M38" i="100"/>
  <c r="L73" i="100"/>
  <c r="N52" i="100"/>
  <c r="N38" i="100"/>
  <c r="M17" i="100"/>
  <c r="M73" i="100"/>
  <c r="K77" i="100"/>
  <c r="E79" i="100"/>
  <c r="F79" i="100" s="1"/>
  <c r="E38" i="100"/>
  <c r="F38" i="100" s="1"/>
  <c r="I58" i="100"/>
  <c r="K52" i="100"/>
  <c r="K38" i="100"/>
  <c r="I46" i="100"/>
  <c r="M46" i="100" s="1"/>
  <c r="E19" i="100"/>
  <c r="F19" i="100" s="1"/>
  <c r="K11" i="100"/>
  <c r="E13" i="100"/>
  <c r="M54" i="100"/>
  <c r="E54" i="100"/>
  <c r="F54" i="100" s="1"/>
  <c r="M40" i="100"/>
  <c r="E40" i="100"/>
  <c r="F40" i="100" s="1"/>
  <c r="E52" i="100"/>
  <c r="F52" i="100" s="1"/>
  <c r="I60" i="100"/>
  <c r="E17" i="100"/>
  <c r="F17" i="100" s="1"/>
  <c r="E44" i="100"/>
  <c r="F44" i="100" s="1"/>
  <c r="K40" i="100"/>
  <c r="K17" i="100"/>
  <c r="K54" i="100"/>
  <c r="I64" i="100"/>
  <c r="E77" i="100"/>
  <c r="F77" i="100" s="1"/>
  <c r="I83" i="100" s="1"/>
  <c r="E62" i="100"/>
  <c r="E73" i="100"/>
  <c r="F73" i="100" s="1"/>
  <c r="E81" i="100"/>
  <c r="K44" i="100"/>
  <c r="I42" i="100"/>
  <c r="M42" i="100" s="1"/>
  <c r="N19" i="100"/>
  <c r="I56" i="100"/>
  <c r="K73" i="100"/>
  <c r="K75" i="100"/>
  <c r="K79" i="100"/>
  <c r="N79" i="100"/>
  <c r="L75" i="100"/>
  <c r="M79" i="100"/>
  <c r="M75" i="100"/>
  <c r="L5" i="109"/>
  <c r="F11" i="97" l="1"/>
  <c r="A11" i="97" s="1"/>
  <c r="A13" i="97" s="1"/>
  <c r="M81" i="100"/>
  <c r="K81" i="100"/>
  <c r="N81" i="100"/>
  <c r="K56" i="100"/>
  <c r="L13" i="100"/>
  <c r="N13" i="100"/>
  <c r="M13" i="100"/>
  <c r="F81" i="100"/>
  <c r="F13" i="100"/>
  <c r="A13" i="100" s="1"/>
  <c r="E50" i="100"/>
  <c r="F50" i="100" s="1"/>
  <c r="N56" i="100"/>
  <c r="M58" i="100"/>
  <c r="E42" i="100"/>
  <c r="F42" i="100" s="1"/>
  <c r="K83" i="100"/>
  <c r="E58" i="100"/>
  <c r="E60" i="100"/>
  <c r="E46" i="100"/>
  <c r="F46" i="100" s="1"/>
  <c r="M83" i="100"/>
  <c r="E83" i="100"/>
  <c r="F83" i="100" s="1"/>
  <c r="E64" i="100"/>
  <c r="M56" i="100"/>
  <c r="E56" i="100"/>
  <c r="F56" i="100" s="1"/>
  <c r="A17" i="100" l="1"/>
  <c r="F58" i="100"/>
  <c r="L58" i="100"/>
  <c r="F60" i="100"/>
  <c r="K58" i="100"/>
  <c r="N58" i="100"/>
  <c r="A19" i="100" l="1"/>
  <c r="L60" i="100"/>
  <c r="K60" i="100"/>
  <c r="N60" i="100"/>
  <c r="M60" i="100"/>
  <c r="A23" i="100" l="1"/>
  <c r="L62" i="100"/>
  <c r="M62" i="100"/>
  <c r="N62" i="100"/>
  <c r="K62" i="100"/>
  <c r="F62" i="100"/>
  <c r="A25" i="100" l="1"/>
  <c r="L64" i="100"/>
  <c r="K64" i="100"/>
  <c r="N64" i="100"/>
  <c r="M64" i="100"/>
  <c r="F64" i="100"/>
  <c r="A27" i="100" l="1"/>
  <c r="L99" i="100"/>
  <c r="G8" i="109" s="1"/>
  <c r="G11" i="109" s="1"/>
  <c r="N99" i="100"/>
  <c r="I8" i="109" s="1"/>
  <c r="M99" i="100"/>
  <c r="H8" i="109" s="1"/>
  <c r="H11" i="109" s="1"/>
  <c r="K99" i="100"/>
  <c r="F8" i="109" s="1"/>
  <c r="F99" i="100"/>
  <c r="A29" i="100" l="1"/>
  <c r="P99" i="100"/>
  <c r="D8" i="109"/>
  <c r="H23" i="97"/>
  <c r="F23" i="97" s="1"/>
  <c r="K8" i="109" l="1"/>
  <c r="H29" i="97" l="1"/>
  <c r="F29" i="97" s="1"/>
  <c r="H27" i="97"/>
  <c r="F27" i="97" s="1"/>
  <c r="A38" i="100" l="1"/>
  <c r="C17" i="109"/>
  <c r="A40" i="100" l="1"/>
  <c r="A42" i="100" s="1"/>
  <c r="A44" i="100" s="1"/>
  <c r="A46" i="100" s="1"/>
  <c r="A50" i="100" s="1"/>
  <c r="A52" i="100" s="1"/>
  <c r="A54" i="100" s="1"/>
  <c r="A56" i="100" s="1"/>
  <c r="A58" i="100" s="1"/>
  <c r="A60" i="100" s="1"/>
  <c r="A62" i="100" s="1"/>
  <c r="A64" i="100" s="1"/>
  <c r="H15" i="97"/>
  <c r="F15" i="97" s="1"/>
  <c r="H25" i="97"/>
  <c r="F25" i="97" s="1"/>
  <c r="A66" i="100" l="1"/>
  <c r="A68" i="100" s="1"/>
  <c r="A73" i="100" s="1"/>
  <c r="A75" i="100" s="1"/>
  <c r="A77" i="100" s="1"/>
  <c r="A79" i="100" s="1"/>
  <c r="A81" i="100" s="1"/>
  <c r="A83" i="100" s="1"/>
  <c r="A87" i="100" s="1"/>
  <c r="A91" i="100" s="1"/>
  <c r="A93" i="100" s="1"/>
  <c r="A15" i="97"/>
  <c r="H21" i="97"/>
  <c r="F21" i="97" s="1"/>
  <c r="H33" i="97"/>
  <c r="F33" i="97" s="1"/>
  <c r="H17" i="97"/>
  <c r="F17" i="97" s="1"/>
  <c r="H31" i="97"/>
  <c r="F31" i="97" s="1"/>
  <c r="A89" i="100" l="1"/>
  <c r="A95" i="100" s="1"/>
  <c r="A17" i="97"/>
  <c r="A19" i="97" s="1"/>
  <c r="F65" i="97"/>
  <c r="D13" i="109" s="1"/>
  <c r="A21" i="97" l="1"/>
  <c r="A23" i="97" l="1"/>
  <c r="A25" i="97" s="1"/>
  <c r="A27" i="97" s="1"/>
  <c r="A29" i="97" s="1"/>
  <c r="A31" i="97" s="1"/>
  <c r="A33" i="97" l="1"/>
  <c r="I11" i="109"/>
  <c r="D11" i="109" l="1"/>
  <c r="D15" i="109" s="1"/>
  <c r="K2" i="111" s="1"/>
  <c r="F11" i="109"/>
  <c r="K11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<sst xmlns="http://schemas.openxmlformats.org/spreadsheetml/2006/main" count="267" uniqueCount="188">
  <si>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</si>
  <si>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</si>
  <si>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</si>
  <si>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</si>
  <si>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</si>
  <si>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</si>
  <si>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</si>
  <si>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</si>
  <si>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</si>
  <si>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</si>
  <si>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</si>
  <si>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</si>
  <si>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</si>
  <si>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</si>
  <si>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Substructure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</si>
  <si>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</si>
  <si>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</si>
  <si>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</si>
  <si>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</si>
  <si>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</si>
  <si>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</si>
  <si>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</si>
  <si>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</si>
  <si>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</si>
  <si>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</si>
  <si>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</si>
  <si>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</si>
  <si>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 xml:space="preserve">Excavate to reduce levels </t>
  </si>
  <si>
    <t>m3</t>
  </si>
  <si>
    <t>Cart away spoil (assume clean and inert)</t>
  </si>
  <si>
    <t>Treatment to floor area</t>
  </si>
  <si>
    <t>Rubbish removal; skips</t>
  </si>
  <si>
    <t>REDUCE LEVELS</t>
  </si>
  <si>
    <t>Sand blinding; assumed 50mm</t>
  </si>
  <si>
    <t>Item</t>
  </si>
  <si>
    <t>Health &amp; safety</t>
  </si>
  <si>
    <t>Insurance</t>
  </si>
  <si>
    <t>BELOW DPC WALLS</t>
  </si>
  <si>
    <t>Below DPC blockwork</t>
  </si>
  <si>
    <t>Below DPC brickwork</t>
  </si>
  <si>
    <t>Cavity fill</t>
  </si>
  <si>
    <t>DPC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</si>
  <si>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</si>
  <si>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</si>
  <si>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</si>
  <si>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</si>
  <si>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</si>
  <si>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</si>
  <si>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</si>
  <si>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</si>
  <si>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</si>
  <si>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</si>
  <si>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</si>
  <si>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</si>
  <si>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</si>
  <si>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</si>
  <si>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</si>
  <si>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</si>
  <si>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</si>
  <si>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</si>
  <si>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</si>
  <si>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</si>
  <si>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</si>
  <si>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</si>
  <si>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</si>
  <si>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</si>
  <si>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</si>
  <si>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</si>
  <si>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</si>
  <si>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</si>
  <si>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</si>
  <si>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</si>
  <si>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</si>
  <si>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Air bricks and telescopic vents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</si>
  <si>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</si>
  <si>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</si>
  <si>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</si>
  <si>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</si>
  <si>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</si>
  <si>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</si>
  <si>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</si>
  <si>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</si>
  <si>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</si>
  <si>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</si>
  <si>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</si>
  <si>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</si>
  <si>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</si>
  <si>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</si>
  <si>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</si>
  <si>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</si>
  <si>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</si>
  <si>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</si>
  <si>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</si>
  <si>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</si>
  <si>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</si>
  <si>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</si>
  <si>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</si>
  <si>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</si>
  <si>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</si>
  <si>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</si>
  <si>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</si>
  <si>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</si>
  <si>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</si>
  <si>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</si>
  <si>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</si>
  <si>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</si>
  <si>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</si>
  <si>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</si>
  <si>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</si>
  <si>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</si>
  <si>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</si>
  <si>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</si>
  <si>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</si>
  <si>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</si>
  <si>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</si>
  <si>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</si>
  <si>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</si>
  <si>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</si>
  <si>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</si>
  <si>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</si>
  <si>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</si>
  <si>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</si>
  <si>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</si>
  <si>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</si>
  <si>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</si>
  <si>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</si>
  <si>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</si>
  <si>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</si>
  <si>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</si>
  <si>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</si>
  <si>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</si>
  <si>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</si>
  <si>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</si>
  <si>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</si>
  <si>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</si>
  <si>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</si>
  <si>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</si>
  <si>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</si>
  <si>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</si>
  <si>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</si>
  <si>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</si>
  <si>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</si>
  <si>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</si>
  <si>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</si>
  <si>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</si>
  <si>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</si>
  <si>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</si>
  <si>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</si>
  <si>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BELOW GROUND DRAINAGE PIPEWORK</t>
  </si>
  <si>
    <t>Excavate for below ground drainage runs</t>
  </si>
  <si>
    <t>Backfilling with selected fill</t>
  </si>
  <si>
    <t>Extra over for bends and junctions as required (provisional sum)</t>
  </si>
  <si>
    <t>DRAINAGE SUNDRIES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</si>
  <si>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</si>
  <si>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</si>
  <si>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</si>
  <si>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</si>
  <si>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</si>
  <si>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</si>
  <si>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</si>
  <si>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</si>
  <si>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</si>
  <si>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Excavate foundations;</t>
  </si>
  <si>
    <t>Formwork</t>
  </si>
  <si>
    <t>1200 g Polythene DPM</t>
  </si>
  <si>
    <t>1000g Polythene VCL Protection</t>
  </si>
  <si>
    <t>FOUNDATION EXCAVATION</t>
  </si>
  <si>
    <t>FOUNDATION WORK</t>
  </si>
  <si>
    <t>Inspection Chamber</t>
  </si>
  <si>
    <t>0.45X0.45M Reinforced Concrete Grade Beam (10 LM)</t>
  </si>
  <si>
    <t>65mm Sand/ Cement Screed</t>
  </si>
  <si>
    <t>Well Compacting hardcore</t>
  </si>
  <si>
    <t>500 g Polythene Secondry DPM</t>
  </si>
  <si>
    <t>100mm Thick Kingspan Kooltherm K103 Insulation</t>
  </si>
  <si>
    <t xml:space="preserve">100mm Thick Concrete </t>
  </si>
  <si>
    <t>GROUND FLOOR SYSTEM</t>
  </si>
  <si>
    <t>Reinforced With D49 Mesh</t>
  </si>
  <si>
    <t>150mm Bed and surround; Shingle</t>
  </si>
  <si>
    <t>Connection into existing (provisional sum)</t>
  </si>
  <si>
    <t>Rainwater pipe connection with below ground drainage</t>
  </si>
  <si>
    <t>FOUL WATER DRAINAGE WORKS</t>
  </si>
  <si>
    <t>PROPOSED TWO STOREY REAR EXTENSION</t>
  </si>
  <si>
    <t>Foul water drainage works (If Required)</t>
  </si>
  <si>
    <t>Supply and lay drainage pipework; 100mm UPVC</t>
  </si>
  <si>
    <t>0.6M Wide X 1.2 Depth Reinforced Concrete Footing (16 LM)</t>
  </si>
  <si>
    <t>0.6M Wide X 1M Depth Reinforced Concrete Footing (11 LM)</t>
  </si>
  <si>
    <t xml:space="preserve">DATE: </t>
  </si>
  <si>
    <t xml:space="preserve">PROJECT: SAMPLE FOR SUBSTRUCTURE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</si>
</sst>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84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166" fontId="13" fillId="0" borderId="5" xfId="0" applyNumberFormat="1" applyFont="1" applyBorder="1" applyAlignment="1">
      <alignment horizontal="center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166" fontId="25" fillId="0" borderId="0" xfId="0" applyNumberFormat="1" applyFont="1"/>
    <xf numFmtId="2" fontId="13" fillId="0" borderId="0" xfId="0" applyNumberFormat="1" applyFont="1" applyAlignment="1">
      <alignment horizontal="left"/>
    </xf>
    <xf numFmtId="2" fontId="26" fillId="0" borderId="0" xfId="8" applyNumberFormat="1" applyFill="1" applyAlignment="1">
      <alignment horizontal="left"/>
    </xf>
    <xf numFmtId="2" fontId="29" fillId="0" borderId="0" xfId="7" applyNumberFormat="1" applyFont="1" applyAlignment="1">
      <alignment horizontal="center"/>
    </xf>
    <xf numFmtId="166" fontId="29" fillId="0" borderId="7" xfId="7" applyNumberFormat="1" applyFont="1" applyBorder="1" applyAlignment="1">
      <alignment horizontal="center"/>
    </xf>
    <xf numFmtId="166" fontId="29" fillId="0" borderId="6" xfId="7" applyNumberFormat="1" applyFont="1" applyBorder="1" applyAlignment="1">
      <alignment horizontal="center"/>
    </xf>
    <xf numFmtId="166" fontId="29" fillId="0" borderId="0" xfId="7" applyNumberFormat="1" applyFont="1"/>
    <xf numFmtId="0" fontId="29" fillId="0" borderId="0" xfId="7" applyFont="1"/>
    <xf numFmtId="166" fontId="29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 wrapText="1"/>
    </xf>
    <xf numFmtId="0" fontId="23" fillId="0" borderId="0" xfId="4" applyFont="1"/>
    <xf numFmtId="0" fontId="32" fillId="0" borderId="0" xfId="4" applyFont="1" applyAlignment="1">
      <alignment wrapText="1"/>
    </xf>
    <xf numFmtId="0" fontId="27" fillId="2" borderId="9" xfId="4" applyFont="1" applyFill="1" applyBorder="1" applyAlignment="1">
      <alignment vertical="center" wrapText="1"/>
    </xf>
    <xf numFmtId="0" fontId="27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3" fillId="0" borderId="0" xfId="7" applyFont="1"/>
    <xf numFmtId="0" fontId="34" fillId="0" borderId="0" xfId="0" applyFont="1"/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7" applyFont="1" applyFill="1" applyBorder="1" applyAlignment="1">
      <alignment vertical="center"/>
    </xf>
    <xf numFmtId="2" fontId="31" fillId="2" borderId="10" xfId="7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7" applyNumberFormat="1" applyFont="1" applyAlignment="1">
      <alignment horizontal="center" vertical="center"/>
    </xf>
    <xf numFmtId="0" fontId="29" fillId="0" borderId="0" xfId="7" applyFont="1" applyAlignment="1">
      <alignment vertical="center"/>
    </xf>
    <xf numFmtId="0" fontId="29" fillId="0" borderId="8" xfId="7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7" applyNumberFormat="1" applyFont="1" applyAlignment="1">
      <alignment horizontal="center"/>
    </xf>
    <xf numFmtId="0" fontId="31" fillId="2" borderId="9" xfId="7" applyFont="1" applyFill="1" applyBorder="1" applyAlignment="1">
      <alignment vertical="center" wrapText="1"/>
    </xf>
    <xf numFmtId="0" fontId="31" fillId="0" borderId="1" xfId="7" applyFont="1" applyBorder="1" applyAlignment="1">
      <alignment vertical="center" wrapText="1"/>
    </xf>
    <xf numFmtId="2" fontId="31" fillId="0" borderId="2" xfId="7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7" applyFont="1" applyBorder="1" applyAlignment="1">
      <alignment horizontal="left" vertical="center" wrapText="1" indent="2"/>
    </xf>
    <xf numFmtId="2" fontId="29" fillId="0" borderId="0" xfId="7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7" applyFont="1" applyBorder="1"/>
    <xf numFmtId="2" fontId="29" fillId="0" borderId="5" xfId="7" applyNumberFormat="1" applyFont="1" applyBorder="1" applyAlignment="1">
      <alignment horizontal="center"/>
    </xf>
    <xf numFmtId="0" fontId="29" fillId="0" borderId="0" xfId="7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7" applyFont="1" applyAlignment="1">
      <alignment wrapText="1"/>
    </xf>
    <xf numFmtId="0" fontId="36" fillId="0" borderId="0" xfId="7" applyFont="1" applyAlignment="1">
      <alignment wrapText="1"/>
    </xf>
    <xf numFmtId="2" fontId="36" fillId="0" borderId="0" xfId="7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7" applyFont="1" applyAlignment="1">
      <alignment wrapText="1"/>
    </xf>
    <xf numFmtId="2" fontId="36" fillId="0" borderId="0" xfId="7" applyNumberFormat="1" applyFont="1" applyAlignment="1">
      <alignment horizontal="center"/>
    </xf>
    <xf numFmtId="166" fontId="31" fillId="0" borderId="0" xfId="7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0" fontId="23" fillId="0" borderId="0" xfId="0" applyFont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1" fillId="0" borderId="0" xfId="0" applyFont="1"/>
    <xf numFmtId="0" fontId="20" fillId="0" borderId="0" xfId="0" applyFont="1" applyAlignment="1">
      <alignment horizontal="left" wrapText="1"/>
    </xf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166" fontId="16" fillId="0" borderId="0" xfId="0" applyNumberFormat="1" applyFont="1" applyAlignment="1">
      <alignment horizontal="right"/>
    </xf>
    <xf numFmtId="1" fontId="23" fillId="0" borderId="0" xfId="0" applyNumberFormat="1" applyFont="1" applyAlignment="1">
      <alignment horizontal="center"/>
    </xf>
    <xf numFmtId="166" fontId="13" fillId="0" borderId="6" xfId="0" applyNumberFormat="1" applyFont="1" applyBorder="1" applyAlignment="1">
      <alignment horizontal="center"/>
    </xf>
    <xf numFmtId="0" fontId="37" fillId="2" borderId="9" xfId="0" applyFont="1" applyFill="1" applyBorder="1" applyAlignment="1">
      <alignment horizontal="center"/>
    </xf>
    <xf numFmtId="2" fontId="37" fillId="2" borderId="10" xfId="0" applyNumberFormat="1" applyFont="1" applyFill="1" applyBorder="1" applyAlignment="1">
      <alignment horizontal="center"/>
    </xf>
    <xf numFmtId="0" fontId="37" fillId="2" borderId="10" xfId="0" applyFont="1" applyFill="1" applyBorder="1"/>
    <xf numFmtId="166" fontId="14" fillId="2" borderId="10" xfId="0" applyNumberFormat="1" applyFont="1" applyFill="1" applyBorder="1"/>
    <xf numFmtId="0" fontId="38" fillId="2" borderId="10" xfId="0" applyFont="1" applyFill="1" applyBorder="1" applyAlignment="1">
      <alignment horizontal="left" vertical="center"/>
    </xf>
    <xf numFmtId="166" fontId="29" fillId="0" borderId="8" xfId="7" applyNumberFormat="1" applyFont="1" applyBorder="1" applyAlignment="1">
      <alignment horizontal="center" vertical="center"/>
    </xf>
    <xf numFmtId="166" fontId="29" fillId="0" borderId="7" xfId="7" applyNumberFormat="1" applyFont="1" applyBorder="1" applyAlignment="1">
      <alignment horizontal="center" vertical="center"/>
    </xf>
    <xf numFmtId="166" fontId="14" fillId="2" borderId="11" xfId="0" applyNumberFormat="1" applyFont="1" applyFill="1" applyBorder="1"/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166" fontId="31" fillId="2" borderId="9" xfId="7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29" fillId="0" borderId="0" xfId="7" applyFont="1" applyAlignment="1">
      <alignment horizontal="center" vertical="center"/>
    </xf>
    <xf numFmtId="0" fontId="29" fillId="0" borderId="7" xfId="7" applyFont="1" applyBorder="1" applyAlignment="1">
      <alignment horizontal="center" vertical="center"/>
    </xf>
    <xf numFmtId="166" fontId="29" fillId="0" borderId="4" xfId="7" applyNumberFormat="1" applyFont="1" applyBorder="1" applyAlignment="1">
      <alignment horizontal="center" vertical="center"/>
    </xf>
    <xf numFmtId="166" fontId="29" fillId="0" borderId="5" xfId="7" applyNumberFormat="1" applyFont="1" applyBorder="1" applyAlignment="1">
      <alignment horizontal="center" vertical="center"/>
    </xf>
    <xf numFmtId="0" fontId="29" fillId="0" borderId="6" xfId="7" applyFont="1" applyBorder="1" applyAlignment="1">
      <alignment horizontal="center" vertical="center"/>
    </xf>
    <xf numFmtId="166" fontId="31" fillId="0" borderId="7" xfId="7" applyNumberFormat="1" applyFont="1" applyBorder="1" applyAlignment="1">
      <alignment horizontal="center" vertical="center"/>
    </xf>
    <xf numFmtId="166" fontId="29" fillId="3" borderId="8" xfId="7" applyNumberFormat="1" applyFont="1" applyFill="1" applyBorder="1" applyAlignment="1">
      <alignment horizontal="center" vertical="center"/>
    </xf>
    <xf numFmtId="166" fontId="29" fillId="4" borderId="0" xfId="7" applyNumberFormat="1" applyFont="1" applyFill="1" applyAlignment="1">
      <alignment horizontal="center" vertical="center"/>
    </xf>
    <xf numFmtId="166" fontId="31" fillId="4" borderId="0" xfId="7" applyNumberFormat="1" applyFont="1" applyFill="1" applyAlignment="1">
      <alignment horizontal="center" vertical="center"/>
    </xf>
    <xf numFmtId="166" fontId="31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6" fillId="0" borderId="8" xfId="0" applyNumberFormat="1" applyFont="1" applyBorder="1"/>
    <xf numFmtId="0" fontId="39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7" applyNumberFormat="1" applyFont="1" applyAlignment="1">
      <alignment horizontal="center" vertical="center"/>
    </xf>
    <xf numFmtId="0" fontId="31" fillId="0" borderId="7" xfId="7" applyFont="1" applyBorder="1" applyAlignment="1">
      <alignment horizontal="center" vertical="center"/>
    </xf>
    <xf numFmtId="0" fontId="29" fillId="0" borderId="5" xfId="7" applyFont="1" applyBorder="1" applyAlignment="1">
      <alignment horizontal="center" vertical="center"/>
    </xf>
    <xf numFmtId="0" fontId="25" fillId="0" borderId="0" xfId="0" applyFont="1" applyAlignment="1">
      <alignment horizontal="left" vertical="top"/>
    </xf>
    <xf numFmtId="0" fontId="0" fillId="0" borderId="0" xfId="0" applyProtection="1">
      <protection locked="0"/>
    </xf>
    <xf numFmtId="0" fontId="28" fillId="2" borderId="9" xfId="7" applyFont="1" applyFill="1" applyBorder="1" applyAlignment="1" applyProtection="1">
      <alignment horizontal="center" vertical="center"/>
      <protection locked="0"/>
    </xf>
    <xf numFmtId="0" fontId="28" fillId="2" borderId="10" xfId="7" applyFont="1" applyFill="1" applyBorder="1" applyAlignment="1" applyProtection="1">
      <alignment horizontal="center" vertical="center"/>
      <protection locked="0"/>
    </xf>
    <xf numFmtId="0" fontId="28" fillId="2" borderId="11" xfId="7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7" applyNumberFormat="1" applyFont="1" applyAlignment="1" applyProtection="1">
      <alignment horizontal="center"/>
      <protection locked="0"/>
    </xf>
    <xf numFmtId="0" fontId="41" fillId="0" borderId="0" xfId="7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7" applyNumberFormat="1" applyFont="1" applyBorder="1" applyAlignment="1" applyProtection="1">
      <alignment horizontal="center"/>
      <protection locked="0"/>
    </xf>
    <xf numFmtId="0" fontId="31" fillId="2" borderId="8" xfId="7" applyFont="1" applyFill="1" applyBorder="1" applyAlignment="1" applyProtection="1">
      <alignment vertical="center"/>
      <protection locked="0"/>
    </xf>
    <xf numFmtId="10" fontId="31" fillId="2" borderId="0" xfId="7" applyNumberFormat="1" applyFont="1" applyFill="1" applyAlignment="1" applyProtection="1">
      <alignment horizontal="center"/>
      <protection locked="0"/>
    </xf>
    <xf numFmtId="2" fontId="42" fillId="2" borderId="0" xfId="7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7" applyNumberFormat="1" applyFont="1" applyFill="1" applyBorder="1" applyAlignment="1" applyProtection="1">
      <alignment horizontal="center"/>
      <protection locked="0"/>
    </xf>
    <xf numFmtId="0" fontId="31" fillId="0" borderId="8" xfId="7" applyFont="1" applyBorder="1" applyAlignment="1" applyProtection="1">
      <alignment vertical="center"/>
      <protection locked="0"/>
    </xf>
    <xf numFmtId="10" fontId="31" fillId="0" borderId="0" xfId="7" applyNumberFormat="1" applyFont="1" applyAlignment="1" applyProtection="1">
      <alignment horizontal="center"/>
      <protection locked="0"/>
    </xf>
    <xf numFmtId="0" fontId="42" fillId="0" borderId="0" xfId="7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7" applyFont="1" applyFill="1" applyBorder="1" applyAlignment="1" applyProtection="1">
      <alignment vertical="center"/>
      <protection locked="0"/>
    </xf>
    <xf numFmtId="10" fontId="31" fillId="2" borderId="5" xfId="7" applyNumberFormat="1" applyFont="1" applyFill="1" applyBorder="1" applyAlignment="1" applyProtection="1">
      <alignment horizontal="center"/>
      <protection locked="0"/>
    </xf>
    <xf numFmtId="2" fontId="42" fillId="2" borderId="5" xfId="7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7" applyNumberFormat="1" applyFont="1" applyProtection="1">
      <protection locked="0"/>
    </xf>
    <xf numFmtId="0" fontId="48" fillId="0" borderId="0" xfId="7" applyFont="1" applyProtection="1">
      <protection locked="0"/>
    </xf>
    <xf numFmtId="0" fontId="48" fillId="0" borderId="0" xfId="7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7" applyNumberFormat="1" applyFont="1" applyProtection="1">
      <protection locked="0"/>
    </xf>
    <xf numFmtId="0" fontId="50" fillId="0" borderId="0" xfId="7" applyFont="1" applyProtection="1">
      <protection locked="0"/>
    </xf>
    <xf numFmtId="166" fontId="48" fillId="0" borderId="0" xfId="7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7" applyNumberFormat="1" applyFont="1" applyAlignment="1">
      <alignment horizontal="center"/>
    </xf>
    <xf numFmtId="0" fontId="45" fillId="0" borderId="0" xfId="7" applyFont="1"/>
    <xf numFmtId="166" fontId="45" fillId="0" borderId="0" xfId="7" applyNumberFormat="1" applyFont="1"/>
    <xf numFmtId="0" fontId="44" fillId="0" borderId="0" xfId="0" applyFont="1" applyAlignment="1">
      <alignment horizontal="center"/>
    </xf>
    <xf numFmtId="0" fontId="45" fillId="0" borderId="0" xfId="7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166" fontId="31" fillId="2" borderId="9" xfId="7" applyNumberFormat="1" applyFont="1" applyFill="1" applyBorder="1" applyAlignment="1">
      <alignment horizontal="center" vertical="center"/>
    </xf>
    <xf numFmtId="166" fontId="31" fillId="2" borderId="10" xfId="7" applyNumberFormat="1" applyFont="1" applyFill="1" applyBorder="1" applyAlignment="1">
      <alignment horizontal="center" vertical="center"/>
    </xf>
    <xf numFmtId="166" fontId="31" fillId="2" borderId="11" xfId="7" applyNumberFormat="1" applyFont="1" applyFill="1" applyBorder="1" applyAlignment="1">
      <alignment horizontal="center" vertical="center"/>
    </xf>
    <xf numFmtId="0" fontId="29" fillId="0" borderId="0" xfId="7" applyFont="1" applyAlignment="1">
      <alignment horizontal="center"/>
    </xf>
    <xf numFmtId="0" fontId="28" fillId="2" borderId="9" xfId="7" applyFont="1" applyFill="1" applyBorder="1" applyAlignment="1">
      <alignment horizontal="center" vertical="center"/>
    </xf>
    <xf numFmtId="0" fontId="28" fillId="2" borderId="10" xfId="7" applyFont="1" applyFill="1" applyBorder="1" applyAlignment="1">
      <alignment horizontal="center" vertical="center"/>
    </xf>
    <xf numFmtId="0" fontId="28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24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zoomScale="111" zoomScaleNormal="95" workbookViewId="0">
      <selection activeCell="G53" sqref="G53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62" t="s">
        <v>15</v>
      </c>
      <c r="C24" s="263"/>
      <c r="D24" s="263"/>
      <c r="E24" s="263"/>
      <c r="F24" s="263"/>
      <c r="G24" s="263"/>
      <c r="H24" s="263"/>
      <c r="I24" s="263"/>
      <c r="J24" s="263"/>
      <c r="K24" s="264"/>
      <c r="L24" s="10"/>
    </row>
    <row r="25" spans="1:12" ht="15" customHeight="1" thickBot="1" x14ac:dyDescent="0.3">
      <c r="A25" s="8"/>
      <c r="B25" s="265"/>
      <c r="C25" s="266"/>
      <c r="D25" s="266"/>
      <c r="E25" s="266"/>
      <c r="F25" s="266"/>
      <c r="G25" s="266"/>
      <c r="H25" s="266"/>
      <c r="I25" s="266"/>
      <c r="J25" s="266"/>
      <c r="K25" s="267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62" t="s">
        <v>4</v>
      </c>
      <c r="C31" s="263"/>
      <c r="D31" s="263"/>
      <c r="E31" s="263"/>
      <c r="F31" s="263"/>
      <c r="G31" s="263"/>
      <c r="H31" s="263"/>
      <c r="I31" s="263"/>
      <c r="J31" s="263"/>
      <c r="K31" s="264"/>
      <c r="L31" s="10"/>
    </row>
    <row r="32" spans="1:12" ht="15" customHeight="1" thickBot="1" x14ac:dyDescent="0.3">
      <c r="A32" s="8"/>
      <c r="B32" s="265"/>
      <c r="C32" s="266"/>
      <c r="D32" s="266"/>
      <c r="E32" s="266"/>
      <c r="F32" s="266"/>
      <c r="G32" s="266"/>
      <c r="H32" s="266"/>
      <c r="I32" s="266"/>
      <c r="J32" s="266"/>
      <c r="K32" s="267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62" t="s">
        <v>181</v>
      </c>
      <c r="C38" s="263"/>
      <c r="D38" s="263"/>
      <c r="E38" s="263"/>
      <c r="F38" s="263"/>
      <c r="G38" s="263"/>
      <c r="H38" s="263"/>
      <c r="I38" s="263"/>
      <c r="J38" s="263"/>
      <c r="K38" s="264"/>
      <c r="L38" s="10"/>
    </row>
    <row r="39" spans="1:12" ht="15" customHeight="1" x14ac:dyDescent="0.25">
      <c r="A39" s="8"/>
      <c r="B39" s="268"/>
      <c r="C39" s="269"/>
      <c r="D39" s="269"/>
      <c r="E39" s="269"/>
      <c r="F39" s="269"/>
      <c r="G39" s="269"/>
      <c r="H39" s="269"/>
      <c r="I39" s="269"/>
      <c r="J39" s="269"/>
      <c r="K39" s="270"/>
      <c r="L39" s="10"/>
    </row>
    <row r="40" spans="1:12" ht="15" customHeight="1" x14ac:dyDescent="0.25">
      <c r="A40" s="8"/>
      <c r="B40" s="268"/>
      <c r="C40" s="269"/>
      <c r="D40" s="269"/>
      <c r="E40" s="269"/>
      <c r="F40" s="269"/>
      <c r="G40" s="269"/>
      <c r="H40" s="269"/>
      <c r="I40" s="269"/>
      <c r="J40" s="269"/>
      <c r="K40" s="270"/>
      <c r="L40" s="10"/>
    </row>
    <row r="41" spans="1:12" ht="15" customHeight="1" thickBot="1" x14ac:dyDescent="0.3">
      <c r="A41" s="8"/>
      <c r="B41" s="265"/>
      <c r="C41" s="266"/>
      <c r="D41" s="266"/>
      <c r="E41" s="266"/>
      <c r="F41" s="266"/>
      <c r="G41" s="266"/>
      <c r="H41" s="266"/>
      <c r="I41" s="266"/>
      <c r="J41" s="266"/>
      <c r="K41" s="267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62" t="s">
        <v>187</v>
      </c>
      <c r="C47" s="263"/>
      <c r="D47" s="263"/>
      <c r="E47" s="263"/>
      <c r="F47" s="263"/>
      <c r="G47" s="263"/>
      <c r="H47" s="263"/>
      <c r="I47" s="263"/>
      <c r="J47" s="263"/>
      <c r="K47" s="264"/>
      <c r="L47" s="10"/>
    </row>
    <row r="48" spans="1:12" ht="15" customHeight="1" x14ac:dyDescent="0.25">
      <c r="A48" s="8"/>
      <c r="B48" s="268"/>
      <c r="C48" s="269"/>
      <c r="D48" s="269"/>
      <c r="E48" s="269"/>
      <c r="F48" s="269"/>
      <c r="G48" s="269"/>
      <c r="H48" s="269"/>
      <c r="I48" s="269"/>
      <c r="J48" s="269"/>
      <c r="K48" s="270"/>
      <c r="L48" s="10"/>
    </row>
    <row r="49" spans="1:12" ht="15" customHeight="1" x14ac:dyDescent="0.25">
      <c r="A49" s="8"/>
      <c r="B49" s="268"/>
      <c r="C49" s="269"/>
      <c r="D49" s="269"/>
      <c r="E49" s="269"/>
      <c r="F49" s="269"/>
      <c r="G49" s="269"/>
      <c r="H49" s="269"/>
      <c r="I49" s="269"/>
      <c r="J49" s="269"/>
      <c r="K49" s="270"/>
      <c r="L49" s="10"/>
    </row>
    <row r="50" spans="1:12" ht="15" customHeight="1" thickBot="1" x14ac:dyDescent="0.3">
      <c r="A50" s="8"/>
      <c r="B50" s="265"/>
      <c r="C50" s="266"/>
      <c r="D50" s="266"/>
      <c r="E50" s="266"/>
      <c r="F50" s="266"/>
      <c r="G50" s="266"/>
      <c r="H50" s="266"/>
      <c r="I50" s="266"/>
      <c r="J50" s="266"/>
      <c r="K50" s="267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71" t="s">
        <v>186</v>
      </c>
      <c r="C57" s="263"/>
      <c r="D57" s="263"/>
      <c r="E57" s="263"/>
      <c r="F57" s="263"/>
      <c r="G57" s="263"/>
      <c r="H57" s="263"/>
      <c r="I57" s="263"/>
      <c r="J57" s="263"/>
      <c r="K57" s="264"/>
      <c r="L57" s="10"/>
    </row>
    <row r="58" spans="1:12" ht="15" customHeight="1" thickBot="1" x14ac:dyDescent="0.3">
      <c r="A58" s="8"/>
      <c r="B58" s="265"/>
      <c r="C58" s="266"/>
      <c r="D58" s="266"/>
      <c r="E58" s="266"/>
      <c r="F58" s="266"/>
      <c r="G58" s="266"/>
      <c r="H58" s="266"/>
      <c r="I58" s="266"/>
      <c r="J58" s="266"/>
      <c r="K58" s="267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7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4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 xml:space="preserve">PROJECT: SAMPLE FOR SUBSTRUCTURE </v>
      </c>
    </row>
    <row r="3" spans="1:2" ht="15" customHeight="1" x14ac:dyDescent="0.35">
      <c r="B3" s="53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92"/>
    </row>
    <row r="6" spans="1:2" ht="21.25" customHeight="1" thickBot="1" x14ac:dyDescent="0.3">
      <c r="A6" s="95"/>
      <c r="B6" s="96" t="s">
        <v>5</v>
      </c>
    </row>
    <row r="7" spans="1:2" ht="15" customHeight="1" x14ac:dyDescent="0.35">
      <c r="A7" s="97"/>
      <c r="B7" s="40"/>
    </row>
    <row r="8" spans="1:2" s="42" customFormat="1" ht="15" customHeight="1" x14ac:dyDescent="0.35">
      <c r="A8" s="97">
        <v>1</v>
      </c>
      <c r="B8" s="41" t="s">
        <v>6</v>
      </c>
    </row>
    <row r="9" spans="1:2" s="42" customFormat="1" ht="15" customHeight="1" x14ac:dyDescent="0.35">
      <c r="A9" s="97"/>
      <c r="B9" s="41"/>
    </row>
    <row r="10" spans="1:2" s="42" customFormat="1" ht="15" customHeight="1" x14ac:dyDescent="0.35">
      <c r="A10" s="82">
        <v>1.1000000000000001</v>
      </c>
      <c r="B10" s="21" t="s">
        <v>43</v>
      </c>
    </row>
    <row r="11" spans="1:2" s="42" customFormat="1" ht="15" customHeight="1" x14ac:dyDescent="0.35">
      <c r="A11" s="82">
        <f>+A10+0.1</f>
        <v>1.2000000000000002</v>
      </c>
      <c r="B11" s="21" t="s">
        <v>16</v>
      </c>
    </row>
    <row r="12" spans="1:2" s="42" customFormat="1" ht="15" customHeight="1" x14ac:dyDescent="0.35">
      <c r="A12" s="82">
        <f t="shared" ref="A12:A18" si="0">+A11+0.1</f>
        <v>1.3000000000000003</v>
      </c>
      <c r="B12" s="83" t="s">
        <v>68</v>
      </c>
    </row>
    <row r="13" spans="1:2" s="42" customFormat="1" ht="15" customHeight="1" x14ac:dyDescent="0.35">
      <c r="A13" s="84">
        <f t="shared" si="0"/>
        <v>1.4000000000000004</v>
      </c>
      <c r="B13" s="58" t="s">
        <v>117</v>
      </c>
    </row>
    <row r="14" spans="1:2" s="42" customFormat="1" ht="15" customHeight="1" x14ac:dyDescent="0.35">
      <c r="A14" s="82">
        <f t="shared" si="0"/>
        <v>1.5000000000000004</v>
      </c>
      <c r="B14" s="21" t="s">
        <v>17</v>
      </c>
    </row>
    <row r="15" spans="1:2" s="42" customFormat="1" ht="15" customHeight="1" x14ac:dyDescent="0.35">
      <c r="A15" s="84">
        <f t="shared" si="0"/>
        <v>1.6000000000000005</v>
      </c>
      <c r="B15" s="58" t="s">
        <v>69</v>
      </c>
    </row>
    <row r="16" spans="1:2" s="42" customFormat="1" ht="15" customHeight="1" x14ac:dyDescent="0.35">
      <c r="A16" s="82">
        <f t="shared" si="0"/>
        <v>1.7000000000000006</v>
      </c>
      <c r="B16" s="41" t="s">
        <v>108</v>
      </c>
    </row>
    <row r="17" spans="1:2" s="42" customFormat="1" ht="15" customHeight="1" x14ac:dyDescent="0.35">
      <c r="A17" s="82">
        <f t="shared" si="0"/>
        <v>1.8000000000000007</v>
      </c>
      <c r="B17" s="44" t="s">
        <v>70</v>
      </c>
    </row>
    <row r="18" spans="1:2" s="42" customFormat="1" ht="15" customHeight="1" x14ac:dyDescent="0.35">
      <c r="A18" s="82">
        <f t="shared" si="0"/>
        <v>1.9000000000000008</v>
      </c>
      <c r="B18" s="40" t="s">
        <v>109</v>
      </c>
    </row>
    <row r="19" spans="1:2" s="42" customFormat="1" ht="15" customHeight="1" x14ac:dyDescent="0.35">
      <c r="A19" s="85">
        <v>1.1000000000000001</v>
      </c>
      <c r="B19" s="46" t="s">
        <v>42</v>
      </c>
    </row>
    <row r="20" spans="1:2" s="42" customFormat="1" ht="15" customHeight="1" x14ac:dyDescent="0.35">
      <c r="A20" s="85">
        <v>1.1100000000000001</v>
      </c>
      <c r="B20" s="41" t="s">
        <v>71</v>
      </c>
    </row>
    <row r="21" spans="1:2" s="42" customFormat="1" ht="15" customHeight="1" x14ac:dyDescent="0.35">
      <c r="A21" s="85">
        <v>1.1200000000000001</v>
      </c>
      <c r="B21" s="40" t="s">
        <v>44</v>
      </c>
    </row>
    <row r="22" spans="1:2" s="42" customFormat="1" ht="15" customHeight="1" x14ac:dyDescent="0.35">
      <c r="A22" s="98"/>
      <c r="B22" s="40"/>
    </row>
    <row r="23" spans="1:2" s="42" customFormat="1" ht="15" customHeight="1" x14ac:dyDescent="0.35">
      <c r="A23" s="97">
        <v>2</v>
      </c>
      <c r="B23" s="40" t="s">
        <v>107</v>
      </c>
    </row>
    <row r="24" spans="1:2" s="42" customFormat="1" ht="15" customHeight="1" x14ac:dyDescent="0.35">
      <c r="A24" s="97"/>
      <c r="B24" s="40"/>
    </row>
    <row r="25" spans="1:2" s="42" customFormat="1" ht="15" customHeight="1" x14ac:dyDescent="0.35">
      <c r="A25" s="82">
        <v>2.1</v>
      </c>
      <c r="B25" s="40" t="s">
        <v>75</v>
      </c>
    </row>
    <row r="26" spans="1:2" s="42" customFormat="1" ht="15" customHeight="1" x14ac:dyDescent="0.35">
      <c r="A26" s="97">
        <v>2.2000000000000002</v>
      </c>
      <c r="B26" s="40" t="s">
        <v>76</v>
      </c>
    </row>
    <row r="27" spans="1:2" s="42" customFormat="1" ht="15" customHeight="1" x14ac:dyDescent="0.35">
      <c r="A27" s="97">
        <v>2.2999999999999998</v>
      </c>
      <c r="B27" s="44" t="s">
        <v>77</v>
      </c>
    </row>
    <row r="28" spans="1:2" s="42" customFormat="1" ht="15" customHeight="1" x14ac:dyDescent="0.35">
      <c r="A28" s="97">
        <v>2.4</v>
      </c>
      <c r="B28" s="99" t="s">
        <v>78</v>
      </c>
    </row>
    <row r="29" spans="1:2" s="42" customFormat="1" ht="15" customHeight="1" x14ac:dyDescent="0.35">
      <c r="A29" s="97">
        <v>2.5</v>
      </c>
      <c r="B29" s="45" t="s">
        <v>79</v>
      </c>
    </row>
    <row r="30" spans="1:2" s="42" customFormat="1" ht="15" customHeight="1" x14ac:dyDescent="0.35">
      <c r="A30" s="97">
        <v>2.6</v>
      </c>
      <c r="B30" s="45" t="s">
        <v>113</v>
      </c>
    </row>
    <row r="31" spans="1:2" s="42" customFormat="1" ht="15" customHeight="1" x14ac:dyDescent="0.35">
      <c r="A31" s="97">
        <v>2.7</v>
      </c>
      <c r="B31" s="45" t="s">
        <v>110</v>
      </c>
    </row>
    <row r="32" spans="1:2" s="42" customFormat="1" ht="15" customHeight="1" x14ac:dyDescent="0.35">
      <c r="A32" s="97">
        <v>2.8</v>
      </c>
      <c r="B32" s="45" t="s">
        <v>111</v>
      </c>
    </row>
    <row r="33" spans="1:2" s="42" customFormat="1" ht="15" customHeight="1" x14ac:dyDescent="0.35">
      <c r="A33" s="97">
        <v>2.9</v>
      </c>
      <c r="B33" s="45" t="s">
        <v>112</v>
      </c>
    </row>
    <row r="34" spans="1:2" s="42" customFormat="1" ht="15" customHeight="1" x14ac:dyDescent="0.35">
      <c r="A34" s="98"/>
      <c r="B34" s="41"/>
    </row>
    <row r="35" spans="1:2" s="42" customFormat="1" ht="15" customHeight="1" x14ac:dyDescent="0.35">
      <c r="A35" s="97">
        <v>3</v>
      </c>
      <c r="B35" s="44" t="s">
        <v>7</v>
      </c>
    </row>
    <row r="36" spans="1:2" s="42" customFormat="1" ht="15" customHeight="1" x14ac:dyDescent="0.35">
      <c r="A36" s="97"/>
      <c r="B36" s="41"/>
    </row>
    <row r="37" spans="1:2" s="42" customFormat="1" ht="15" customHeight="1" x14ac:dyDescent="0.35">
      <c r="A37" s="97">
        <v>3.1</v>
      </c>
      <c r="B37" s="41" t="s">
        <v>80</v>
      </c>
    </row>
    <row r="38" spans="1:2" s="42" customFormat="1" ht="15" customHeight="1" x14ac:dyDescent="0.35">
      <c r="A38" s="97">
        <v>3.2</v>
      </c>
      <c r="B38" s="41" t="s">
        <v>81</v>
      </c>
    </row>
    <row r="39" spans="1:2" s="42" customFormat="1" ht="15" customHeight="1" x14ac:dyDescent="0.35">
      <c r="A39" s="97">
        <v>3.3</v>
      </c>
      <c r="B39" s="41" t="s">
        <v>50</v>
      </c>
    </row>
    <row r="40" spans="1:2" s="42" customFormat="1" ht="15" customHeight="1" x14ac:dyDescent="0.35">
      <c r="A40" s="97">
        <v>3.4</v>
      </c>
      <c r="B40" s="41" t="s">
        <v>45</v>
      </c>
    </row>
    <row r="41" spans="1:2" s="42" customFormat="1" ht="15" customHeight="1" x14ac:dyDescent="0.35">
      <c r="A41" s="97">
        <v>3.5</v>
      </c>
      <c r="B41" s="41" t="s">
        <v>46</v>
      </c>
    </row>
    <row r="42" spans="1:2" s="42" customFormat="1" ht="15" customHeight="1" x14ac:dyDescent="0.35">
      <c r="A42" s="97">
        <v>3.6</v>
      </c>
      <c r="B42" s="41" t="s">
        <v>47</v>
      </c>
    </row>
    <row r="43" spans="1:2" s="42" customFormat="1" ht="15" customHeight="1" x14ac:dyDescent="0.35">
      <c r="A43" s="97">
        <v>3.7</v>
      </c>
      <c r="B43" s="41" t="s">
        <v>48</v>
      </c>
    </row>
    <row r="44" spans="1:2" s="42" customFormat="1" ht="15" customHeight="1" x14ac:dyDescent="0.35">
      <c r="A44" s="97">
        <v>3.8</v>
      </c>
      <c r="B44" s="46" t="s">
        <v>49</v>
      </c>
    </row>
    <row r="45" spans="1:2" s="42" customFormat="1" ht="15" customHeight="1" x14ac:dyDescent="0.35">
      <c r="A45" s="97">
        <v>3.9</v>
      </c>
      <c r="B45" s="46" t="s">
        <v>114</v>
      </c>
    </row>
    <row r="46" spans="1:2" s="42" customFormat="1" ht="15" customHeight="1" x14ac:dyDescent="0.35">
      <c r="A46" s="98">
        <v>3.1</v>
      </c>
      <c r="B46" s="46" t="s">
        <v>52</v>
      </c>
    </row>
    <row r="47" spans="1:2" s="42" customFormat="1" ht="15" customHeight="1" x14ac:dyDescent="0.35">
      <c r="A47" s="97">
        <v>3.11</v>
      </c>
      <c r="B47" s="46" t="s">
        <v>53</v>
      </c>
    </row>
    <row r="48" spans="1:2" s="42" customFormat="1" ht="15" customHeight="1" x14ac:dyDescent="0.35">
      <c r="A48" s="97">
        <v>3.12</v>
      </c>
      <c r="B48" s="46" t="s">
        <v>82</v>
      </c>
    </row>
    <row r="49" spans="1:2" s="42" customFormat="1" ht="15" customHeight="1" x14ac:dyDescent="0.35">
      <c r="A49" s="97">
        <v>3.13</v>
      </c>
      <c r="B49" s="46" t="s">
        <v>154</v>
      </c>
    </row>
    <row r="50" spans="1:2" s="42" customFormat="1" ht="15" customHeight="1" x14ac:dyDescent="0.35">
      <c r="A50" s="97">
        <v>3.14</v>
      </c>
      <c r="B50" s="46" t="s">
        <v>158</v>
      </c>
    </row>
    <row r="51" spans="1:2" s="42" customFormat="1" ht="15" customHeight="1" x14ac:dyDescent="0.35">
      <c r="A51" s="97">
        <v>3.15</v>
      </c>
      <c r="B51" s="46" t="s">
        <v>159</v>
      </c>
    </row>
    <row r="52" spans="1:2" s="42" customFormat="1" ht="15" customHeight="1" x14ac:dyDescent="0.35">
      <c r="A52" s="97"/>
      <c r="B52" s="46"/>
    </row>
    <row r="53" spans="1:2" s="42" customFormat="1" ht="15" customHeight="1" x14ac:dyDescent="0.35">
      <c r="A53" s="97">
        <v>4</v>
      </c>
      <c r="B53" s="44" t="s">
        <v>83</v>
      </c>
    </row>
    <row r="54" spans="1:2" s="42" customFormat="1" ht="15" customHeight="1" x14ac:dyDescent="0.35">
      <c r="A54" s="97"/>
      <c r="B54" s="46"/>
    </row>
    <row r="55" spans="1:2" s="42" customFormat="1" ht="15" customHeight="1" x14ac:dyDescent="0.35">
      <c r="A55" s="97">
        <v>4.0999999999999996</v>
      </c>
      <c r="B55" s="40" t="s">
        <v>84</v>
      </c>
    </row>
    <row r="56" spans="1:2" s="42" customFormat="1" ht="15" customHeight="1" x14ac:dyDescent="0.35">
      <c r="A56" s="97">
        <v>4.2</v>
      </c>
      <c r="B56" s="44" t="s">
        <v>85</v>
      </c>
    </row>
    <row r="57" spans="1:2" s="42" customFormat="1" ht="15" customHeight="1" x14ac:dyDescent="0.35">
      <c r="A57" s="97">
        <v>4.3</v>
      </c>
      <c r="B57" s="44" t="s">
        <v>86</v>
      </c>
    </row>
    <row r="58" spans="1:2" s="42" customFormat="1" ht="15" customHeight="1" x14ac:dyDescent="0.35">
      <c r="A58" s="97">
        <v>4.4000000000000004</v>
      </c>
      <c r="B58" s="44" t="s">
        <v>87</v>
      </c>
    </row>
    <row r="59" spans="1:2" s="42" customFormat="1" ht="15" customHeight="1" x14ac:dyDescent="0.35">
      <c r="A59" s="97">
        <v>4.5</v>
      </c>
      <c r="B59" s="44" t="s">
        <v>116</v>
      </c>
    </row>
    <row r="60" spans="1:2" s="42" customFormat="1" ht="15" customHeight="1" x14ac:dyDescent="0.35">
      <c r="A60" s="97">
        <v>4.5999999999999996</v>
      </c>
      <c r="B60" s="41" t="s">
        <v>88</v>
      </c>
    </row>
    <row r="61" spans="1:2" s="42" customFormat="1" ht="15" customHeight="1" x14ac:dyDescent="0.35">
      <c r="A61" s="97">
        <v>4.7</v>
      </c>
      <c r="B61" s="46" t="s">
        <v>115</v>
      </c>
    </row>
    <row r="62" spans="1:2" s="42" customFormat="1" ht="15" customHeight="1" x14ac:dyDescent="0.35">
      <c r="A62" s="97">
        <v>4.8</v>
      </c>
      <c r="B62" s="46" t="s">
        <v>89</v>
      </c>
    </row>
    <row r="63" spans="1:2" s="42" customFormat="1" ht="15" customHeight="1" x14ac:dyDescent="0.35">
      <c r="A63" s="84">
        <v>4.9000000000000004</v>
      </c>
      <c r="B63" s="46" t="s">
        <v>90</v>
      </c>
    </row>
    <row r="64" spans="1:2" s="42" customFormat="1" ht="15" customHeight="1" x14ac:dyDescent="0.35">
      <c r="A64" s="87">
        <v>4.0999999999999996</v>
      </c>
      <c r="B64" s="46" t="s">
        <v>104</v>
      </c>
    </row>
    <row r="65" spans="1:2" s="42" customFormat="1" ht="15" customHeight="1" x14ac:dyDescent="0.35">
      <c r="A65" s="87">
        <v>4.1100000000000003</v>
      </c>
      <c r="B65" s="41" t="s">
        <v>105</v>
      </c>
    </row>
    <row r="66" spans="1:2" x14ac:dyDescent="0.35">
      <c r="A66" s="84">
        <v>4.12</v>
      </c>
      <c r="B66" s="41" t="s">
        <v>153</v>
      </c>
    </row>
    <row r="67" spans="1:2" x14ac:dyDescent="0.35">
      <c r="A67" s="84">
        <v>4.13</v>
      </c>
      <c r="B67" s="41" t="s">
        <v>155</v>
      </c>
    </row>
    <row r="68" spans="1:2" x14ac:dyDescent="0.35">
      <c r="A68" s="84">
        <v>4.1399999999999997</v>
      </c>
      <c r="B68" s="41" t="s">
        <v>156</v>
      </c>
    </row>
    <row r="69" spans="1:2" x14ac:dyDescent="0.35">
      <c r="A69" s="84">
        <v>4.1500000000000004</v>
      </c>
      <c r="B69" s="41" t="s">
        <v>157</v>
      </c>
    </row>
    <row r="70" spans="1:2" x14ac:dyDescent="0.35">
      <c r="A70" s="84">
        <v>4.16</v>
      </c>
      <c r="B70" s="41" t="s">
        <v>160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9"/>
      <c r="B2" s="39" t="str">
        <f>+Cover!B47</f>
        <v xml:space="preserve">PROJECT: SAMPLE FOR SUBSTRUCTURE </v>
      </c>
    </row>
    <row r="3" spans="1:2" ht="18.5" x14ac:dyDescent="0.45">
      <c r="A3" s="89"/>
      <c r="B3" s="94" t="str">
        <f>+Cover!B57</f>
        <v xml:space="preserve">DATE: </v>
      </c>
    </row>
    <row r="4" spans="1:2" ht="19" thickBot="1" x14ac:dyDescent="0.5">
      <c r="A4" s="89"/>
      <c r="B4" s="90"/>
    </row>
    <row r="5" spans="1:2" s="86" customFormat="1" ht="20.25" customHeight="1" thickBot="1" x14ac:dyDescent="0.4">
      <c r="A5" s="91"/>
      <c r="B5" s="92" t="s">
        <v>74</v>
      </c>
    </row>
    <row r="6" spans="1:2" ht="15.5" x14ac:dyDescent="0.35">
      <c r="A6" s="40"/>
      <c r="B6" s="40"/>
    </row>
    <row r="7" spans="1:2" ht="15.5" x14ac:dyDescent="0.35">
      <c r="A7" s="43"/>
      <c r="B7" s="47" t="s">
        <v>106</v>
      </c>
    </row>
    <row r="8" spans="1:2" ht="15.5" x14ac:dyDescent="0.35">
      <c r="A8" s="43"/>
      <c r="B8" s="47"/>
    </row>
    <row r="9" spans="1:2" ht="15.5" x14ac:dyDescent="0.35">
      <c r="A9" s="43"/>
      <c r="B9" s="41" t="s">
        <v>139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142</v>
      </c>
    </row>
    <row r="12" spans="1:2" ht="15.5" x14ac:dyDescent="0.35">
      <c r="A12" s="43"/>
      <c r="B12" s="93" t="s">
        <v>143</v>
      </c>
    </row>
    <row r="13" spans="1:2" ht="15.5" x14ac:dyDescent="0.35">
      <c r="A13" s="43"/>
      <c r="B13" s="93" t="s">
        <v>144</v>
      </c>
    </row>
    <row r="14" spans="1:2" ht="15.5" x14ac:dyDescent="0.35">
      <c r="A14" s="43"/>
      <c r="B14" s="93" t="s">
        <v>145</v>
      </c>
    </row>
    <row r="15" spans="1:2" ht="15.5" x14ac:dyDescent="0.35">
      <c r="A15" s="43"/>
      <c r="B15" s="93" t="s">
        <v>146</v>
      </c>
    </row>
    <row r="16" spans="1:2" ht="15.5" x14ac:dyDescent="0.35">
      <c r="A16" s="43"/>
      <c r="B16" s="93" t="s">
        <v>147</v>
      </c>
    </row>
    <row r="17" spans="1:2" ht="15.5" x14ac:dyDescent="0.35">
      <c r="A17" s="43"/>
      <c r="B17" s="93"/>
    </row>
    <row r="18" spans="1:2" ht="15.5" x14ac:dyDescent="0.35">
      <c r="A18" s="43"/>
      <c r="B18" s="93"/>
    </row>
    <row r="19" spans="1:2" ht="15.5" x14ac:dyDescent="0.35">
      <c r="A19" s="43"/>
      <c r="B19" s="93"/>
    </row>
    <row r="20" spans="1:2" ht="15.5" x14ac:dyDescent="0.35">
      <c r="A20" s="43"/>
      <c r="B20" s="93"/>
    </row>
    <row r="21" spans="1:2" ht="15.5" x14ac:dyDescent="0.35">
      <c r="A21" s="43"/>
      <c r="B21" s="93"/>
    </row>
    <row r="22" spans="1:2" ht="15.5" x14ac:dyDescent="0.35">
      <c r="A22" s="43"/>
      <c r="B22" s="93"/>
    </row>
    <row r="23" spans="1:2" ht="15.5" x14ac:dyDescent="0.35">
      <c r="A23" s="43"/>
      <c r="B23" s="93"/>
    </row>
    <row r="24" spans="1:2" ht="15.5" x14ac:dyDescent="0.35">
      <c r="A24" s="43"/>
      <c r="B24" s="93"/>
    </row>
    <row r="25" spans="1:2" ht="15.5" x14ac:dyDescent="0.35">
      <c r="A25" s="43"/>
      <c r="B25" s="93"/>
    </row>
    <row r="26" spans="1:2" ht="15.5" x14ac:dyDescent="0.35">
      <c r="A26" s="43"/>
      <c r="B26" s="93"/>
    </row>
    <row r="27" spans="1:2" ht="15.5" x14ac:dyDescent="0.35">
      <c r="A27" s="43"/>
      <c r="B27" s="93"/>
    </row>
    <row r="28" spans="1:2" ht="15.5" x14ac:dyDescent="0.35">
      <c r="A28" s="43"/>
      <c r="B28" s="93"/>
    </row>
    <row r="29" spans="1:2" ht="15.5" x14ac:dyDescent="0.35">
      <c r="A29" s="43"/>
      <c r="B29" s="93"/>
    </row>
    <row r="30" spans="1:2" ht="15.5" x14ac:dyDescent="0.35">
      <c r="A30" s="43"/>
      <c r="B30" s="93"/>
    </row>
    <row r="31" spans="1:2" ht="15.5" x14ac:dyDescent="0.35">
      <c r="A31" s="43"/>
      <c r="B31" s="93"/>
    </row>
    <row r="32" spans="1:2" ht="15.5" x14ac:dyDescent="0.35">
      <c r="A32" s="43"/>
      <c r="B32" s="93"/>
    </row>
    <row r="33" spans="1:2" ht="15.5" x14ac:dyDescent="0.35">
      <c r="A33" s="43"/>
      <c r="B33" s="93"/>
    </row>
    <row r="34" spans="1:2" ht="15.5" x14ac:dyDescent="0.35">
      <c r="A34" s="43"/>
      <c r="B34" s="93"/>
    </row>
    <row r="35" spans="1:2" ht="15.5" x14ac:dyDescent="0.35">
      <c r="A35" s="43"/>
      <c r="B35" s="93"/>
    </row>
    <row r="36" spans="1:2" ht="15.5" x14ac:dyDescent="0.35">
      <c r="A36" s="43"/>
      <c r="B36" s="93"/>
    </row>
    <row r="37" spans="1:2" ht="15.5" x14ac:dyDescent="0.35">
      <c r="A37" s="43"/>
      <c r="B37" s="93"/>
    </row>
    <row r="38" spans="1:2" ht="15.5" x14ac:dyDescent="0.35">
      <c r="A38" s="43"/>
      <c r="B38" s="93"/>
    </row>
    <row r="39" spans="1:2" ht="15.5" x14ac:dyDescent="0.35">
      <c r="A39" s="43"/>
      <c r="B39" s="93"/>
    </row>
    <row r="40" spans="1:2" ht="15.5" x14ac:dyDescent="0.35">
      <c r="A40" s="43"/>
      <c r="B40" s="93"/>
    </row>
    <row r="41" spans="1:2" ht="15.5" x14ac:dyDescent="0.35">
      <c r="A41" s="43"/>
      <c r="B41" s="93"/>
    </row>
    <row r="42" spans="1:2" ht="15.5" x14ac:dyDescent="0.35">
      <c r="A42" s="43"/>
      <c r="B42" s="93"/>
    </row>
    <row r="43" spans="1:2" ht="15.5" x14ac:dyDescent="0.35">
      <c r="A43" s="43"/>
      <c r="B43" s="93"/>
    </row>
    <row r="44" spans="1:2" ht="15.5" x14ac:dyDescent="0.35">
      <c r="A44" s="43"/>
      <c r="B44" s="93"/>
    </row>
    <row r="45" spans="1:2" ht="15.5" x14ac:dyDescent="0.35">
      <c r="A45" s="43"/>
      <c r="B45" s="93"/>
    </row>
    <row r="46" spans="1:2" ht="15.5" x14ac:dyDescent="0.35">
      <c r="A46" s="43"/>
      <c r="B46" s="93"/>
    </row>
    <row r="47" spans="1:2" ht="15.5" x14ac:dyDescent="0.35">
      <c r="A47" s="43"/>
      <c r="B47" s="93"/>
    </row>
    <row r="48" spans="1:2" ht="15.5" x14ac:dyDescent="0.35">
      <c r="A48" s="43"/>
      <c r="B48" s="93"/>
    </row>
    <row r="49" spans="1:2" ht="15.5" x14ac:dyDescent="0.35">
      <c r="A49" s="43"/>
      <c r="B49" s="93"/>
    </row>
    <row r="50" spans="1:2" ht="15.5" x14ac:dyDescent="0.35">
      <c r="A50" s="43"/>
      <c r="B50" s="93"/>
    </row>
    <row r="51" spans="1:2" ht="15.5" x14ac:dyDescent="0.35">
      <c r="A51" s="43"/>
      <c r="B51" s="93"/>
    </row>
    <row r="52" spans="1:2" ht="15.5" x14ac:dyDescent="0.35">
      <c r="A52" s="43"/>
      <c r="B52" s="93"/>
    </row>
    <row r="53" spans="1:2" ht="15.5" x14ac:dyDescent="0.35">
      <c r="A53" s="43"/>
      <c r="B53" s="93"/>
    </row>
    <row r="54" spans="1:2" ht="15.5" x14ac:dyDescent="0.35">
      <c r="A54" s="43"/>
      <c r="B54" s="93"/>
    </row>
    <row r="55" spans="1:2" ht="15.5" x14ac:dyDescent="0.35">
      <c r="A55" s="43"/>
      <c r="B55" s="93"/>
    </row>
    <row r="56" spans="1:2" ht="15.5" x14ac:dyDescent="0.35">
      <c r="A56" s="43"/>
      <c r="B56" s="93"/>
    </row>
    <row r="57" spans="1:2" ht="15.5" x14ac:dyDescent="0.35">
      <c r="A57" s="43"/>
      <c r="B57" s="93"/>
    </row>
    <row r="58" spans="1:2" ht="15.5" x14ac:dyDescent="0.35">
      <c r="A58" s="43"/>
      <c r="B58" s="93"/>
    </row>
    <row r="59" spans="1:2" ht="15.5" x14ac:dyDescent="0.35">
      <c r="A59" s="43"/>
      <c r="B59" s="93"/>
    </row>
    <row r="60" spans="1:2" ht="15.5" x14ac:dyDescent="0.35">
      <c r="A60" s="43"/>
      <c r="B60" s="93"/>
    </row>
    <row r="61" spans="1:2" ht="15.5" x14ac:dyDescent="0.35">
      <c r="A61" s="43"/>
      <c r="B61" s="93"/>
    </row>
    <row r="62" spans="1:2" ht="15.5" x14ac:dyDescent="0.35">
      <c r="A62" s="43"/>
      <c r="B62" s="93"/>
    </row>
    <row r="63" spans="1:2" ht="15.5" x14ac:dyDescent="0.35">
      <c r="A63" s="43"/>
      <c r="B63" s="93"/>
    </row>
    <row r="64" spans="1:2" ht="15.5" x14ac:dyDescent="0.35">
      <c r="A64" s="43"/>
      <c r="B64" s="93"/>
    </row>
    <row r="65" spans="1:2" ht="15.5" x14ac:dyDescent="0.35">
      <c r="A65" s="43"/>
      <c r="B65" s="93"/>
    </row>
    <row r="66" spans="1:2" ht="15.5" x14ac:dyDescent="0.35">
      <c r="A66" s="43"/>
      <c r="B66" s="93"/>
    </row>
    <row r="67" spans="1:2" ht="15.5" x14ac:dyDescent="0.35">
      <c r="A67" s="43"/>
      <c r="B67" s="93"/>
    </row>
    <row r="68" spans="1:2" ht="15.5" x14ac:dyDescent="0.35">
      <c r="A68" s="43"/>
      <c r="B68" s="93"/>
    </row>
    <row r="69" spans="1:2" ht="15.5" x14ac:dyDescent="0.35">
      <c r="A69" s="43"/>
      <c r="B69" s="93"/>
    </row>
    <row r="70" spans="1:2" ht="15.5" x14ac:dyDescent="0.35">
      <c r="A70" s="43"/>
      <c r="B70" s="93"/>
    </row>
    <row r="71" spans="1:2" ht="15.5" x14ac:dyDescent="0.35">
      <c r="A71" s="43"/>
      <c r="B71" s="93"/>
    </row>
    <row r="72" spans="1:2" ht="15.5" x14ac:dyDescent="0.35">
      <c r="A72" s="43"/>
      <c r="B72" s="93"/>
    </row>
    <row r="73" spans="1:2" ht="15.5" x14ac:dyDescent="0.35">
      <c r="A73" s="43"/>
      <c r="B73" s="93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topLeftCell="A9" zoomScale="95" zoomScaleNormal="95" workbookViewId="0">
      <selection activeCell="B8" sqref="B8"/>
    </sheetView>
  </sheetViews>
  <sheetFormatPr defaultColWidth="9.08984375" defaultRowHeight="15.5" x14ac:dyDescent="0.35"/>
  <cols>
    <col min="1" max="1" width="2.36328125" style="80" customWidth="1"/>
    <col min="2" max="2" width="70.453125" style="80" customWidth="1"/>
    <col min="3" max="3" width="16.453125" style="76" customWidth="1"/>
    <col min="4" max="4" width="20.6328125" style="81" customWidth="1"/>
    <col min="5" max="5" width="12.453125" style="79" bestFit="1" customWidth="1"/>
    <col min="6" max="7" width="20.6328125" style="109" customWidth="1"/>
    <col min="8" max="9" width="20.6328125" style="175" customWidth="1"/>
    <col min="10" max="10" width="10.08984375" style="80" bestFit="1" customWidth="1"/>
    <col min="11" max="11" width="13.36328125" style="80" bestFit="1" customWidth="1"/>
    <col min="12" max="16384" width="9.08984375" style="80"/>
  </cols>
  <sheetData>
    <row r="1" spans="2:13" x14ac:dyDescent="0.35">
      <c r="B1" s="100"/>
    </row>
    <row r="2" spans="2:13" s="79" customFormat="1" x14ac:dyDescent="0.35">
      <c r="B2" s="101" t="str">
        <f>+Documents!B2</f>
        <v xml:space="preserve">PROJECT: SAMPLE FOR SUBSTRUCTURE </v>
      </c>
      <c r="C2" s="76"/>
      <c r="D2" s="81"/>
      <c r="F2" s="109"/>
      <c r="G2" s="109"/>
      <c r="H2" s="175"/>
      <c r="I2" s="175"/>
    </row>
    <row r="3" spans="2:13" s="79" customFormat="1" ht="16" thickBot="1" x14ac:dyDescent="0.4">
      <c r="B3" s="133" t="str">
        <f>+Documents!B3</f>
        <v xml:space="preserve">DATE: </v>
      </c>
      <c r="C3" s="76"/>
      <c r="D3" s="81"/>
      <c r="F3" s="109"/>
      <c r="G3" s="109"/>
      <c r="H3" s="175"/>
      <c r="I3" s="175"/>
    </row>
    <row r="4" spans="2:13" s="79" customFormat="1" ht="16" thickBot="1" x14ac:dyDescent="0.4">
      <c r="B4" s="80"/>
      <c r="C4" s="76"/>
      <c r="D4" s="81"/>
      <c r="F4" s="275" t="s">
        <v>97</v>
      </c>
      <c r="G4" s="276"/>
      <c r="H4" s="276"/>
      <c r="I4" s="277"/>
    </row>
    <row r="5" spans="2:13" s="79" customFormat="1" ht="31.75" customHeight="1" thickBot="1" x14ac:dyDescent="0.4">
      <c r="B5" s="272" t="s">
        <v>91</v>
      </c>
      <c r="C5" s="273"/>
      <c r="D5" s="274"/>
      <c r="F5" s="168" t="s">
        <v>98</v>
      </c>
      <c r="G5" s="102" t="s">
        <v>99</v>
      </c>
      <c r="H5" s="102" t="s">
        <v>132</v>
      </c>
      <c r="I5" s="103" t="s">
        <v>133</v>
      </c>
      <c r="K5" s="175" t="s">
        <v>100</v>
      </c>
      <c r="L5" s="278" t="e" cm="1">
        <f t="array" aca="1" ref="L5" ca="1">CheckMissingTabs(B7:B9)</f>
        <v>#NAME?</v>
      </c>
      <c r="M5" s="278"/>
    </row>
    <row r="6" spans="2:13" x14ac:dyDescent="0.35">
      <c r="B6" s="104"/>
      <c r="D6" s="77"/>
      <c r="F6" s="158"/>
      <c r="H6" s="109"/>
      <c r="I6" s="159"/>
    </row>
    <row r="7" spans="2:13" x14ac:dyDescent="0.35">
      <c r="B7" s="104"/>
      <c r="D7" s="77"/>
      <c r="F7" s="158"/>
      <c r="H7" s="109"/>
      <c r="I7" s="159"/>
      <c r="K7" s="175"/>
    </row>
    <row r="8" spans="2:13" x14ac:dyDescent="0.35">
      <c r="B8" s="104" t="s">
        <v>14</v>
      </c>
      <c r="D8" s="77">
        <f>+Substructure!F99</f>
        <v>16484.92225</v>
      </c>
      <c r="F8" s="181">
        <f>+Substructure!K99</f>
        <v>6676.0449999999992</v>
      </c>
      <c r="G8" s="182">
        <f>+Substructure!L99</f>
        <v>7658.6699999999992</v>
      </c>
      <c r="H8" s="109">
        <f>+Substructure!M99</f>
        <v>1001.4067500000001</v>
      </c>
      <c r="I8" s="159">
        <f>+Substructure!N99</f>
        <v>1148.8005000000003</v>
      </c>
      <c r="K8" s="109">
        <f t="shared" ref="K8" si="0">+F8+G8+I8+H8-D8</f>
        <v>0</v>
      </c>
    </row>
    <row r="9" spans="2:13" x14ac:dyDescent="0.35">
      <c r="B9" s="104"/>
      <c r="D9" s="77"/>
      <c r="F9" s="158"/>
      <c r="H9" s="109"/>
      <c r="I9" s="159"/>
      <c r="K9" s="175"/>
    </row>
    <row r="10" spans="2:13" ht="16" thickBot="1" x14ac:dyDescent="0.4">
      <c r="B10" s="105"/>
      <c r="D10" s="77"/>
      <c r="F10" s="158"/>
      <c r="H10" s="109"/>
      <c r="I10" s="159"/>
      <c r="K10" s="175"/>
    </row>
    <row r="11" spans="2:13" ht="16" thickBot="1" x14ac:dyDescent="0.4">
      <c r="B11" s="106" t="s">
        <v>92</v>
      </c>
      <c r="C11" s="107"/>
      <c r="D11" s="108">
        <f>SUM(D3:D10)</f>
        <v>16484.92225</v>
      </c>
      <c r="F11" s="184">
        <f>SUM(F6:F9)</f>
        <v>6676.0449999999992</v>
      </c>
      <c r="G11" s="183">
        <f>SUM(G6:G10)</f>
        <v>7658.6699999999992</v>
      </c>
      <c r="H11" s="196">
        <f>SUM(H6:H10)</f>
        <v>1001.4067500000001</v>
      </c>
      <c r="I11" s="180">
        <f>SUM(I6:I10)</f>
        <v>1148.8005000000003</v>
      </c>
      <c r="K11" s="109">
        <f>+F11+G11+I11+H11-D11</f>
        <v>0</v>
      </c>
      <c r="M11" s="109"/>
    </row>
    <row r="12" spans="2:13" x14ac:dyDescent="0.35">
      <c r="B12" s="111"/>
      <c r="D12" s="112"/>
      <c r="F12" s="158"/>
      <c r="H12" s="109"/>
      <c r="I12" s="159"/>
    </row>
    <row r="13" spans="2:13" x14ac:dyDescent="0.35">
      <c r="B13" s="104" t="s">
        <v>9</v>
      </c>
      <c r="C13" s="113"/>
      <c r="D13" s="112">
        <f>+Preliminaries!F65</f>
        <v>0</v>
      </c>
      <c r="F13" s="158"/>
      <c r="H13" s="109"/>
      <c r="I13" s="159"/>
    </row>
    <row r="14" spans="2:13" ht="16" thickBot="1" x14ac:dyDescent="0.4">
      <c r="B14" s="111"/>
      <c r="D14" s="112"/>
      <c r="F14" s="158"/>
      <c r="H14" s="109"/>
      <c r="I14" s="159"/>
    </row>
    <row r="15" spans="2:13" ht="16" thickBot="1" x14ac:dyDescent="0.4">
      <c r="B15" s="114" t="s">
        <v>93</v>
      </c>
      <c r="C15" s="107"/>
      <c r="D15" s="108">
        <f>+D13+D11</f>
        <v>16484.92225</v>
      </c>
      <c r="F15" s="158"/>
      <c r="I15" s="176"/>
    </row>
    <row r="16" spans="2:13" x14ac:dyDescent="0.35">
      <c r="B16" s="115"/>
      <c r="C16" s="116"/>
      <c r="D16" s="117"/>
      <c r="F16" s="158"/>
      <c r="I16" s="176"/>
    </row>
    <row r="17" spans="2:9" x14ac:dyDescent="0.35">
      <c r="B17" s="118" t="s">
        <v>94</v>
      </c>
      <c r="C17" s="119">
        <f>+Preliminaries!J4</f>
        <v>0</v>
      </c>
      <c r="D17" s="120" t="s">
        <v>95</v>
      </c>
      <c r="F17" s="158"/>
      <c r="I17" s="176"/>
    </row>
    <row r="18" spans="2:9" ht="16" thickBot="1" x14ac:dyDescent="0.4">
      <c r="B18" s="121"/>
      <c r="C18" s="122"/>
      <c r="D18" s="78"/>
      <c r="F18" s="177"/>
      <c r="G18" s="178"/>
      <c r="H18" s="198"/>
      <c r="I18" s="179"/>
    </row>
    <row r="27" spans="2:9" x14ac:dyDescent="0.35">
      <c r="B27" s="123"/>
      <c r="C27" s="124"/>
      <c r="D27" s="125"/>
    </row>
    <row r="28" spans="2:9" x14ac:dyDescent="0.35">
      <c r="B28" s="123"/>
      <c r="C28" s="124"/>
      <c r="D28" s="125"/>
    </row>
    <row r="29" spans="2:9" x14ac:dyDescent="0.35">
      <c r="B29" s="123"/>
      <c r="C29" s="124"/>
      <c r="D29" s="125"/>
    </row>
    <row r="30" spans="2:9" x14ac:dyDescent="0.35">
      <c r="B30" s="126"/>
    </row>
    <row r="31" spans="2:9" x14ac:dyDescent="0.35">
      <c r="B31" s="127"/>
      <c r="C31" s="128"/>
      <c r="D31" s="129"/>
    </row>
    <row r="33" spans="2:13" x14ac:dyDescent="0.35">
      <c r="B33" s="127"/>
      <c r="C33" s="128"/>
      <c r="D33" s="129"/>
    </row>
    <row r="36" spans="2:13" x14ac:dyDescent="0.35">
      <c r="B36" s="127"/>
      <c r="C36" s="128"/>
      <c r="D36" s="129"/>
    </row>
    <row r="37" spans="2:13" s="110" customFormat="1" ht="30.25" customHeight="1" x14ac:dyDescent="0.35">
      <c r="B37" s="130"/>
      <c r="C37" s="131"/>
      <c r="D37" s="132"/>
      <c r="E37" s="79"/>
      <c r="F37" s="109"/>
      <c r="G37" s="109"/>
      <c r="H37" s="175"/>
      <c r="I37" s="175"/>
      <c r="J37" s="80"/>
      <c r="K37" s="80"/>
      <c r="L37" s="80"/>
      <c r="M37" s="80"/>
    </row>
    <row r="39" spans="2:13" x14ac:dyDescent="0.35">
      <c r="B39" s="126"/>
    </row>
    <row r="41" spans="2:13" ht="34.5" customHeight="1" x14ac:dyDescent="0.35"/>
    <row r="53" spans="2:13" s="79" customFormat="1" x14ac:dyDescent="0.35">
      <c r="B53" s="80"/>
      <c r="C53" s="76"/>
      <c r="D53" s="81"/>
      <c r="F53" s="109"/>
      <c r="G53" s="109"/>
      <c r="H53" s="175"/>
      <c r="I53" s="175"/>
      <c r="J53" s="80"/>
      <c r="K53" s="80"/>
      <c r="L53" s="80"/>
      <c r="M53" s="80"/>
    </row>
    <row r="54" spans="2:13" s="79" customFormat="1" x14ac:dyDescent="0.35">
      <c r="B54" s="80"/>
      <c r="C54" s="76"/>
      <c r="D54" s="81"/>
      <c r="F54" s="109"/>
      <c r="G54" s="109"/>
      <c r="H54" s="175"/>
      <c r="I54" s="175"/>
      <c r="J54" s="80"/>
      <c r="K54" s="80"/>
      <c r="L54" s="80"/>
      <c r="M54" s="80"/>
    </row>
    <row r="55" spans="2:13" s="79" customFormat="1" x14ac:dyDescent="0.35">
      <c r="B55" s="80"/>
      <c r="C55" s="76"/>
      <c r="D55" s="81"/>
      <c r="F55" s="109"/>
      <c r="G55" s="109"/>
      <c r="H55" s="175"/>
      <c r="I55" s="175"/>
      <c r="J55" s="80"/>
      <c r="K55" s="80"/>
      <c r="L55" s="80"/>
      <c r="M55" s="80"/>
    </row>
    <row r="56" spans="2:13" s="79" customFormat="1" x14ac:dyDescent="0.35">
      <c r="B56" s="80"/>
      <c r="C56" s="76"/>
      <c r="D56" s="81"/>
      <c r="F56" s="109"/>
      <c r="G56" s="109"/>
      <c r="H56" s="175"/>
      <c r="I56" s="175"/>
      <c r="J56" s="80"/>
      <c r="K56" s="80"/>
      <c r="L56" s="80"/>
      <c r="M56" s="80"/>
    </row>
    <row r="57" spans="2:13" s="79" customFormat="1" x14ac:dyDescent="0.35">
      <c r="B57" s="80"/>
      <c r="C57" s="76"/>
      <c r="D57" s="81"/>
      <c r="F57" s="109"/>
      <c r="G57" s="109"/>
      <c r="H57" s="175"/>
      <c r="I57" s="175"/>
      <c r="J57" s="80"/>
      <c r="K57" s="80"/>
      <c r="L57" s="80"/>
      <c r="M57" s="80"/>
    </row>
    <row r="59" spans="2:13" s="79" customFormat="1" x14ac:dyDescent="0.35">
      <c r="B59" s="80"/>
      <c r="C59" s="76"/>
      <c r="D59" s="81"/>
      <c r="F59" s="109"/>
      <c r="G59" s="109"/>
      <c r="H59" s="175"/>
      <c r="I59" s="175"/>
      <c r="J59" s="80"/>
      <c r="K59" s="80"/>
      <c r="L59" s="80"/>
      <c r="M59" s="80"/>
    </row>
    <row r="62" spans="2:13" s="79" customFormat="1" x14ac:dyDescent="0.35">
      <c r="B62" s="80"/>
      <c r="C62" s="76"/>
      <c r="D62" s="81"/>
      <c r="F62" s="109"/>
      <c r="G62" s="109"/>
      <c r="H62" s="175"/>
      <c r="I62" s="175"/>
      <c r="J62" s="80"/>
      <c r="K62" s="80"/>
      <c r="L62" s="80"/>
      <c r="M62" s="80"/>
    </row>
    <row r="63" spans="2:13" s="79" customFormat="1" x14ac:dyDescent="0.35">
      <c r="B63" s="80"/>
      <c r="C63" s="76"/>
      <c r="D63" s="81"/>
      <c r="F63" s="109"/>
      <c r="G63" s="109"/>
      <c r="H63" s="175"/>
      <c r="I63" s="175"/>
      <c r="J63" s="80"/>
      <c r="K63" s="80"/>
      <c r="L63" s="80"/>
      <c r="M63" s="80"/>
    </row>
    <row r="65" spans="2:13" s="79" customFormat="1" x14ac:dyDescent="0.35">
      <c r="B65" s="80"/>
      <c r="C65" s="76"/>
      <c r="D65" s="81"/>
      <c r="F65" s="109"/>
      <c r="G65" s="109"/>
      <c r="H65" s="175"/>
      <c r="I65" s="175"/>
      <c r="J65" s="80"/>
      <c r="K65" s="80"/>
      <c r="L65" s="80"/>
      <c r="M65" s="80"/>
    </row>
  </sheetData>
  <mergeCells count="3">
    <mergeCell ref="B5:D5"/>
    <mergeCell ref="F4:I4"/>
    <mergeCell ref="L5:M5"/>
  </mergeCells>
  <conditionalFormatting sqref="K8">
    <cfRule type="cellIs" dxfId="23" priority="9" operator="equal">
      <formula>0</formula>
    </cfRule>
    <cfRule type="cellIs" dxfId="22" priority="10" operator="notEqual">
      <formula>0</formula>
    </cfRule>
  </conditionalFormatting>
  <conditionalFormatting sqref="K11">
    <cfRule type="cellIs" dxfId="21" priority="7" operator="equal">
      <formula>0</formula>
    </cfRule>
    <cfRule type="cellIs" dxfId="20" priority="8" operator="notEqual">
      <formula>0</formula>
    </cfRule>
  </conditionalFormatting>
  <conditionalFormatting sqref="L5">
    <cfRule type="containsText" dxfId="19" priority="2" operator="containsText" text="No Missing Sheets">
      <formula>NOT(ISERROR(SEARCH("No Missing Sheets",L5)))</formula>
    </cfRule>
  </conditionalFormatting>
  <conditionalFormatting sqref="L5:M5">
    <cfRule type="cellIs" dxfId="18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Q100"/>
  <sheetViews>
    <sheetView topLeftCell="A13" zoomScale="85" zoomScaleNormal="85" workbookViewId="0">
      <selection activeCell="H96" sqref="H96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5">
      <c r="A2" s="15"/>
      <c r="B2" s="3" t="str">
        <f>+'Qual, Excl &amp; Assum'!B2</f>
        <v xml:space="preserve">PROJECT: SAMPLE FOR SUBSTRUCTURE </v>
      </c>
      <c r="F2" s="35"/>
    </row>
    <row r="3" spans="1:14" x14ac:dyDescent="0.35">
      <c r="A3" s="15"/>
      <c r="B3" s="53" t="str">
        <f>+'Qual, Excl &amp; Assum'!B3</f>
        <v xml:space="preserve">DATE: </v>
      </c>
      <c r="F3" s="35"/>
    </row>
    <row r="4" spans="1:14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14" s="21" customFormat="1" ht="37.5" customHeight="1" thickBot="1" x14ac:dyDescent="0.55000000000000004">
      <c r="A5" s="153"/>
      <c r="B5" s="157" t="s">
        <v>14</v>
      </c>
      <c r="C5" s="154"/>
      <c r="D5" s="155"/>
      <c r="E5" s="156"/>
      <c r="F5" s="160"/>
      <c r="G5" s="279" t="s">
        <v>96</v>
      </c>
      <c r="H5" s="280"/>
      <c r="I5" s="280"/>
      <c r="J5" s="281"/>
      <c r="K5" s="280" t="s">
        <v>97</v>
      </c>
      <c r="L5" s="280"/>
      <c r="M5" s="280"/>
      <c r="N5" s="281"/>
    </row>
    <row r="6" spans="1:14" s="21" customFormat="1" ht="18.5" x14ac:dyDescent="0.45">
      <c r="A6" s="49"/>
      <c r="B6" s="38"/>
      <c r="C6" s="134"/>
      <c r="D6" s="38"/>
      <c r="E6" s="64"/>
      <c r="F6" s="161"/>
      <c r="G6" s="191"/>
      <c r="H6" s="64"/>
      <c r="I6" s="64"/>
      <c r="J6" s="166"/>
      <c r="K6" s="20"/>
      <c r="L6" s="20"/>
      <c r="M6" s="20"/>
      <c r="N6" s="35"/>
    </row>
    <row r="7" spans="1:14" s="21" customFormat="1" ht="18.5" x14ac:dyDescent="0.45">
      <c r="A7" s="49"/>
      <c r="B7" s="3" t="s">
        <v>3</v>
      </c>
      <c r="C7" s="193" t="s">
        <v>8</v>
      </c>
      <c r="D7" s="194" t="s">
        <v>2</v>
      </c>
      <c r="E7" s="54" t="s">
        <v>1</v>
      </c>
      <c r="F7" s="195" t="s">
        <v>0</v>
      </c>
      <c r="G7" s="196" t="s">
        <v>18</v>
      </c>
      <c r="H7" s="196" t="s">
        <v>19</v>
      </c>
      <c r="I7" s="196" t="s">
        <v>130</v>
      </c>
      <c r="J7" s="197" t="s">
        <v>131</v>
      </c>
      <c r="K7" s="196" t="s">
        <v>18</v>
      </c>
      <c r="L7" s="196" t="s">
        <v>19</v>
      </c>
      <c r="M7" s="196" t="s">
        <v>130</v>
      </c>
      <c r="N7" s="197" t="s">
        <v>131</v>
      </c>
    </row>
    <row r="8" spans="1:14" s="21" customFormat="1" ht="18.5" x14ac:dyDescent="0.45">
      <c r="A8" s="49"/>
      <c r="B8" s="141"/>
      <c r="C8" s="135"/>
      <c r="D8" s="61"/>
      <c r="E8" s="62"/>
      <c r="F8" s="162"/>
      <c r="G8" s="59"/>
      <c r="H8" s="48"/>
      <c r="I8" s="48"/>
      <c r="J8" s="167"/>
      <c r="K8" s="20"/>
      <c r="L8" s="20"/>
      <c r="M8" s="20"/>
      <c r="N8" s="163" t="str">
        <f t="shared" ref="N8:N85" si="0">IF(D8=0," ",(J8*C8))</f>
        <v xml:space="preserve"> </v>
      </c>
    </row>
    <row r="9" spans="1:14" s="21" customFormat="1" ht="18.5" x14ac:dyDescent="0.45">
      <c r="A9" s="49"/>
      <c r="B9" s="142" t="s">
        <v>32</v>
      </c>
      <c r="C9" s="135"/>
      <c r="D9" s="61"/>
      <c r="E9" s="62"/>
      <c r="F9" s="162"/>
      <c r="G9" s="59"/>
      <c r="H9" s="48"/>
      <c r="I9" s="48"/>
      <c r="J9" s="167"/>
      <c r="K9" s="20"/>
      <c r="L9" s="20"/>
      <c r="M9" s="20"/>
      <c r="N9" s="163" t="str">
        <f t="shared" si="0"/>
        <v xml:space="preserve"> </v>
      </c>
    </row>
    <row r="10" spans="1:14" s="21" customFormat="1" ht="18" customHeight="1" x14ac:dyDescent="0.45">
      <c r="A10" s="49"/>
      <c r="B10" s="141"/>
      <c r="C10" s="135"/>
      <c r="D10" s="61"/>
      <c r="E10" s="62"/>
      <c r="F10" s="162"/>
      <c r="G10" s="59"/>
      <c r="H10" s="48"/>
      <c r="I10" s="48"/>
      <c r="J10" s="167"/>
      <c r="K10" s="88"/>
      <c r="L10" s="88"/>
      <c r="M10" s="88"/>
      <c r="N10" s="163" t="str">
        <f t="shared" si="0"/>
        <v xml:space="preserve"> </v>
      </c>
    </row>
    <row r="11" spans="1:14" s="21" customFormat="1" ht="18.5" x14ac:dyDescent="0.45">
      <c r="A11" s="49">
        <v>1</v>
      </c>
      <c r="B11" s="136" t="s">
        <v>27</v>
      </c>
      <c r="C11" s="134">
        <f>+C50*0.45</f>
        <v>17.55</v>
      </c>
      <c r="D11" s="51" t="s">
        <v>28</v>
      </c>
      <c r="E11" s="48">
        <f>G11+H11+J11+I11</f>
        <v>32.200000000000003</v>
      </c>
      <c r="F11" s="163">
        <f>E11*C11</f>
        <v>565.11000000000013</v>
      </c>
      <c r="G11" s="59">
        <v>28</v>
      </c>
      <c r="H11" s="48"/>
      <c r="I11" s="48">
        <f>IF(D11=0," ",(G11)*(Details!$C$4+Details!$C$8))</f>
        <v>4.2000000000000011</v>
      </c>
      <c r="J11" s="163">
        <f>IF(D11=0," ",(H11)*(Details!$C$6+Details!$C$8))</f>
        <v>0</v>
      </c>
      <c r="K11" s="59">
        <f>+G11*C11</f>
        <v>491.40000000000003</v>
      </c>
      <c r="L11" s="48">
        <f>+H11*C11</f>
        <v>0</v>
      </c>
      <c r="M11" s="48">
        <f>IF(D11=0," ",(I11*C11))</f>
        <v>73.710000000000022</v>
      </c>
      <c r="N11" s="163">
        <f>IF(D11=0," ",(J11*C11))</f>
        <v>0</v>
      </c>
    </row>
    <row r="12" spans="1:14" s="21" customFormat="1" ht="18.5" x14ac:dyDescent="0.45">
      <c r="A12" s="49"/>
      <c r="B12" s="38"/>
      <c r="C12" s="134"/>
      <c r="D12" s="51"/>
      <c r="E12" s="48"/>
      <c r="F12" s="163"/>
      <c r="G12" s="59"/>
      <c r="H12" s="48"/>
      <c r="I12" s="48"/>
      <c r="J12" s="163"/>
      <c r="K12" s="88"/>
      <c r="L12" s="88"/>
      <c r="M12" s="88"/>
      <c r="N12" s="163" t="str">
        <f t="shared" si="0"/>
        <v xml:space="preserve"> </v>
      </c>
    </row>
    <row r="13" spans="1:14" s="21" customFormat="1" ht="18.5" x14ac:dyDescent="0.45">
      <c r="A13" s="71">
        <f>IF(F13&lt;&gt;"",(LARGE(A$7:A12,1)+1),"")</f>
        <v>2</v>
      </c>
      <c r="B13" s="136" t="s">
        <v>29</v>
      </c>
      <c r="C13" s="134">
        <f>C11</f>
        <v>17.55</v>
      </c>
      <c r="D13" s="51" t="s">
        <v>28</v>
      </c>
      <c r="E13" s="48">
        <f>G13+H13+J13+I13</f>
        <v>11.270000000000001</v>
      </c>
      <c r="F13" s="163">
        <f>E13*C13</f>
        <v>197.78850000000003</v>
      </c>
      <c r="G13" s="59">
        <v>9.8000000000000007</v>
      </c>
      <c r="H13" s="48"/>
      <c r="I13" s="48">
        <f>IF(D13=0," ",(G13)*(Details!$C$4+Details!$C$8))</f>
        <v>1.4700000000000004</v>
      </c>
      <c r="J13" s="163">
        <f>IF(D13=0," ",(H13)*(Details!$C$6+Details!$C$8))</f>
        <v>0</v>
      </c>
      <c r="K13" s="59">
        <f>+G13*C13</f>
        <v>171.99</v>
      </c>
      <c r="L13" s="48">
        <f>+H13*C13</f>
        <v>0</v>
      </c>
      <c r="M13" s="48">
        <f>IF(D13=0," ",(I13*C13))</f>
        <v>25.798500000000008</v>
      </c>
      <c r="N13" s="163">
        <f>IF(D13=0," ",(J13*C13))</f>
        <v>0</v>
      </c>
    </row>
    <row r="14" spans="1:14" s="21" customFormat="1" ht="18.5" x14ac:dyDescent="0.45">
      <c r="A14" s="71" t="str">
        <f>IF(F14&lt;&gt;"",(LARGE(A$7:A13,1)+1),"")</f>
        <v/>
      </c>
      <c r="B14" s="136"/>
      <c r="C14" s="134"/>
      <c r="D14" s="51"/>
      <c r="E14" s="48"/>
      <c r="F14" s="163"/>
      <c r="G14" s="59"/>
      <c r="H14" s="48"/>
      <c r="I14" s="48"/>
      <c r="J14" s="163"/>
      <c r="K14" s="88"/>
      <c r="L14" s="88"/>
      <c r="M14" s="88"/>
      <c r="N14" s="163" t="str">
        <f t="shared" si="0"/>
        <v xml:space="preserve"> </v>
      </c>
    </row>
    <row r="15" spans="1:14" s="38" customFormat="1" ht="18.5" x14ac:dyDescent="0.45">
      <c r="A15" s="71" t="str">
        <f>IF(F15&lt;&gt;"",(LARGE(A$7:A14,1)+1),"")</f>
        <v/>
      </c>
      <c r="B15" s="142" t="s">
        <v>166</v>
      </c>
      <c r="C15" s="134"/>
      <c r="D15" s="51"/>
      <c r="E15" s="48"/>
      <c r="F15" s="163"/>
      <c r="G15" s="59"/>
      <c r="H15" s="48"/>
      <c r="I15" s="48" t="str">
        <f>IF(D15=0," ",(G15)*(Details!$C$4+Details!$C$8))</f>
        <v xml:space="preserve"> </v>
      </c>
      <c r="J15" s="163" t="str">
        <f>IF(D15=0," ",(H15)*(Details!$C$6+Details!$C$8))</f>
        <v xml:space="preserve"> </v>
      </c>
      <c r="K15" s="88"/>
      <c r="L15" s="88"/>
      <c r="M15" s="88"/>
      <c r="N15" s="163" t="str">
        <f t="shared" si="0"/>
        <v xml:space="preserve"> </v>
      </c>
    </row>
    <row r="16" spans="1:14" s="38" customFormat="1" ht="18.5" x14ac:dyDescent="0.45">
      <c r="A16" s="71" t="str">
        <f>IF(F16&lt;&gt;"",(LARGE(A$7:A15,1)+1),"")</f>
        <v/>
      </c>
      <c r="C16" s="134"/>
      <c r="D16" s="51"/>
      <c r="E16" s="48"/>
      <c r="F16" s="163"/>
      <c r="G16" s="59"/>
      <c r="H16" s="48"/>
      <c r="I16" s="48"/>
      <c r="J16" s="163"/>
      <c r="K16" s="88"/>
      <c r="L16" s="88"/>
      <c r="M16" s="88"/>
      <c r="N16" s="163" t="str">
        <f t="shared" si="0"/>
        <v xml:space="preserve"> </v>
      </c>
    </row>
    <row r="17" spans="1:17" s="38" customFormat="1" ht="18.5" x14ac:dyDescent="0.45">
      <c r="A17" s="71">
        <f>IF(F17&lt;&gt;"",(LARGE(A$7:A16,1)+1),"")</f>
        <v>3</v>
      </c>
      <c r="B17" s="38" t="s">
        <v>162</v>
      </c>
      <c r="C17" s="134">
        <v>15.8</v>
      </c>
      <c r="D17" s="51" t="s">
        <v>28</v>
      </c>
      <c r="E17" s="48">
        <f>G17+H17+J17+I17</f>
        <v>32.200000000000003</v>
      </c>
      <c r="F17" s="163">
        <f>E17*C17</f>
        <v>508.76000000000005</v>
      </c>
      <c r="G17" s="59">
        <v>28</v>
      </c>
      <c r="H17" s="48"/>
      <c r="I17" s="48">
        <f>IF(D17=0," ",(G17)*(Details!$C$4+Details!$C$8))</f>
        <v>4.2000000000000011</v>
      </c>
      <c r="J17" s="163">
        <f>IF(D17=0," ",(H17)*(Details!$C$6+Details!$C$8))</f>
        <v>0</v>
      </c>
      <c r="K17" s="59">
        <f>+G17*C17</f>
        <v>442.40000000000003</v>
      </c>
      <c r="L17" s="48">
        <f>+H17*C17</f>
        <v>0</v>
      </c>
      <c r="M17" s="48">
        <f>IF(D17=0," ",(I17*C17))</f>
        <v>66.360000000000014</v>
      </c>
      <c r="N17" s="163">
        <f>IF(D17=0," ",(J17*C17))</f>
        <v>0</v>
      </c>
    </row>
    <row r="18" spans="1:17" s="38" customFormat="1" ht="18.5" x14ac:dyDescent="0.45">
      <c r="A18" s="71" t="str">
        <f>IF(F18&lt;&gt;"",(LARGE(A$7:A17,1)+1),"")</f>
        <v/>
      </c>
      <c r="C18" s="134"/>
      <c r="D18" s="51"/>
      <c r="E18" s="48"/>
      <c r="F18" s="163"/>
      <c r="G18" s="59"/>
      <c r="H18" s="48"/>
      <c r="I18" s="48"/>
      <c r="J18" s="163"/>
      <c r="K18" s="48"/>
      <c r="L18" s="48"/>
      <c r="M18" s="48"/>
      <c r="N18" s="163"/>
    </row>
    <row r="19" spans="1:17" s="21" customFormat="1" ht="18.5" x14ac:dyDescent="0.45">
      <c r="A19" s="71">
        <f>IF(F19&lt;&gt;"",(LARGE(A$7:A18,1)+1),"")</f>
        <v>4</v>
      </c>
      <c r="B19" s="136" t="s">
        <v>29</v>
      </c>
      <c r="C19" s="134">
        <f>C17</f>
        <v>15.8</v>
      </c>
      <c r="D19" s="51" t="s">
        <v>28</v>
      </c>
      <c r="E19" s="48">
        <f>G19+H19+J19+I19</f>
        <v>11.270000000000001</v>
      </c>
      <c r="F19" s="163">
        <f>E19*C19</f>
        <v>178.06600000000003</v>
      </c>
      <c r="G19" s="59">
        <v>9.8000000000000007</v>
      </c>
      <c r="H19" s="48"/>
      <c r="I19" s="48">
        <f>IF(D19=0," ",(G19)*(Details!$C$4+Details!$C$8))</f>
        <v>1.4700000000000004</v>
      </c>
      <c r="J19" s="163">
        <f>IF(D19=0," ",(H19)*(Details!$C$6+Details!$C$8))</f>
        <v>0</v>
      </c>
      <c r="K19" s="59">
        <f>+G19*C19</f>
        <v>154.84000000000003</v>
      </c>
      <c r="L19" s="48">
        <f>+H19*C19</f>
        <v>0</v>
      </c>
      <c r="M19" s="48">
        <f>IF(D19=0," ",(I19*C19))</f>
        <v>23.226000000000006</v>
      </c>
      <c r="N19" s="163">
        <f>IF(D19=0," ",(J19*C19))</f>
        <v>0</v>
      </c>
    </row>
    <row r="20" spans="1:17" s="38" customFormat="1" ht="18.5" x14ac:dyDescent="0.45">
      <c r="A20" s="71" t="str">
        <f>IF(F20&lt;&gt;"",(LARGE(A$7:A19,1)+1),"")</f>
        <v/>
      </c>
      <c r="C20" s="134"/>
      <c r="D20" s="51"/>
      <c r="E20" s="48"/>
      <c r="F20" s="163"/>
      <c r="G20" s="59"/>
      <c r="H20" s="48"/>
      <c r="I20" s="48"/>
      <c r="J20" s="163"/>
      <c r="K20" s="48"/>
      <c r="L20" s="48"/>
      <c r="M20" s="48"/>
      <c r="N20" s="163" t="str">
        <f t="shared" si="0"/>
        <v xml:space="preserve"> </v>
      </c>
    </row>
    <row r="21" spans="1:17" s="38" customFormat="1" ht="18.5" x14ac:dyDescent="0.45">
      <c r="A21" s="71" t="str">
        <f>IF(F21&lt;&gt;"",(LARGE(A$7:A20,1)+1),"")</f>
        <v/>
      </c>
      <c r="B21" s="142" t="s">
        <v>167</v>
      </c>
      <c r="C21" s="134"/>
      <c r="D21" s="51"/>
      <c r="E21" s="48"/>
      <c r="F21" s="163"/>
      <c r="G21" s="59"/>
      <c r="H21" s="48"/>
      <c r="I21" s="48"/>
      <c r="J21" s="163"/>
      <c r="K21" s="48"/>
      <c r="L21" s="48"/>
      <c r="M21" s="48"/>
      <c r="N21" s="163"/>
      <c r="O21" s="199"/>
      <c r="P21" s="51"/>
      <c r="Q21" s="51"/>
    </row>
    <row r="22" spans="1:17" s="38" customFormat="1" ht="18.5" x14ac:dyDescent="0.45">
      <c r="A22" s="71" t="str">
        <f>IF(F22&lt;&gt;"",(LARGE(A$7:A21,1)+1),"")</f>
        <v/>
      </c>
      <c r="B22" s="137"/>
      <c r="C22" s="134"/>
      <c r="D22" s="51"/>
      <c r="E22" s="48"/>
      <c r="F22" s="163"/>
      <c r="G22" s="59"/>
      <c r="H22" s="48"/>
      <c r="I22" s="48"/>
      <c r="J22" s="163"/>
      <c r="K22" s="48"/>
      <c r="L22" s="48"/>
      <c r="M22" s="48"/>
      <c r="N22" s="163"/>
      <c r="O22" s="199"/>
      <c r="P22" s="51"/>
      <c r="Q22" s="51"/>
    </row>
    <row r="23" spans="1:17" s="38" customFormat="1" ht="18.5" x14ac:dyDescent="0.45">
      <c r="A23" s="71">
        <f>IF(F23&lt;&gt;"",(LARGE(A$7:A22,1)+1),"")</f>
        <v>5</v>
      </c>
      <c r="B23" s="136" t="s">
        <v>184</v>
      </c>
      <c r="C23" s="134">
        <f>0.6*1.2*16</f>
        <v>11.52</v>
      </c>
      <c r="D23" s="51" t="s">
        <v>28</v>
      </c>
      <c r="E23" s="48">
        <f>G23+H23+J23+I23</f>
        <v>221.95</v>
      </c>
      <c r="F23" s="163">
        <f>E23*C23</f>
        <v>2556.8639999999996</v>
      </c>
      <c r="G23" s="59">
        <v>48</v>
      </c>
      <c r="H23" s="48">
        <v>145</v>
      </c>
      <c r="I23" s="48">
        <f>IF(D23=0," ",(G23)*(Details!$C$4+Details!$C$8))</f>
        <v>7.2000000000000011</v>
      </c>
      <c r="J23" s="163">
        <f>IF(D23=0," ",(H23)*(Details!$C$6+Details!$C$8))</f>
        <v>21.750000000000004</v>
      </c>
      <c r="K23" s="59">
        <f>+G23*C23</f>
        <v>552.96</v>
      </c>
      <c r="L23" s="48">
        <f>+H23*C23</f>
        <v>1670.3999999999999</v>
      </c>
      <c r="M23" s="48">
        <f>IF(D23=0," ",(I23*C23))</f>
        <v>82.944000000000003</v>
      </c>
      <c r="N23" s="163">
        <f>IF(D23=0," ",(J23*C23))</f>
        <v>250.56000000000003</v>
      </c>
      <c r="O23" s="199"/>
      <c r="P23" s="51"/>
      <c r="Q23" s="51"/>
    </row>
    <row r="24" spans="1:17" s="38" customFormat="1" ht="18.5" x14ac:dyDescent="0.45">
      <c r="A24" s="71" t="str">
        <f>IF(F24&lt;&gt;"",(LARGE(A$7:A23,1)+1),"")</f>
        <v/>
      </c>
      <c r="B24" s="137"/>
      <c r="C24" s="134"/>
      <c r="D24" s="51"/>
      <c r="E24" s="48"/>
      <c r="F24" s="163"/>
      <c r="G24" s="59"/>
      <c r="H24" s="48"/>
      <c r="I24" s="48"/>
      <c r="J24" s="163"/>
      <c r="K24" s="48"/>
      <c r="L24" s="48"/>
      <c r="M24" s="48"/>
      <c r="N24" s="163"/>
      <c r="O24" s="199"/>
      <c r="P24" s="51"/>
      <c r="Q24" s="51"/>
    </row>
    <row r="25" spans="1:17" s="38" customFormat="1" ht="18.5" x14ac:dyDescent="0.45">
      <c r="A25" s="71">
        <f>IF(F25&lt;&gt;"",(LARGE(A$7:A24,1)+1),"")</f>
        <v>6</v>
      </c>
      <c r="B25" s="137" t="s">
        <v>163</v>
      </c>
      <c r="C25" s="134">
        <f>16*2*1.2</f>
        <v>38.4</v>
      </c>
      <c r="D25" s="51" t="s">
        <v>10</v>
      </c>
      <c r="E25" s="48">
        <f>G25+H25+J25+I25</f>
        <v>13.57</v>
      </c>
      <c r="F25" s="163">
        <f>E25*C25</f>
        <v>521.08799999999997</v>
      </c>
      <c r="G25" s="59">
        <v>11.8</v>
      </c>
      <c r="H25" s="48">
        <v>0</v>
      </c>
      <c r="I25" s="48">
        <f>IF(D25=0," ",(G25)*(Details!$C$4+Details!$C$8))</f>
        <v>1.7700000000000005</v>
      </c>
      <c r="J25" s="163">
        <f>IF(D25=0," ",(H25)*(Details!$C$6+Details!$C$8))</f>
        <v>0</v>
      </c>
      <c r="K25" s="59">
        <f>+G25*C25</f>
        <v>453.12</v>
      </c>
      <c r="L25" s="48">
        <f>+H25*C25</f>
        <v>0</v>
      </c>
      <c r="M25" s="48">
        <f>IF(D25=0," ",(I25*C25))</f>
        <v>67.968000000000018</v>
      </c>
      <c r="N25" s="163">
        <f>IF(D25=0," ",(J25*C25))</f>
        <v>0</v>
      </c>
      <c r="O25" s="199"/>
      <c r="P25" s="51"/>
      <c r="Q25" s="51"/>
    </row>
    <row r="26" spans="1:17" s="38" customFormat="1" ht="18.5" x14ac:dyDescent="0.45">
      <c r="A26" s="71" t="str">
        <f>IF(F26&lt;&gt;"",(LARGE(A$7:A25,1)+1),"")</f>
        <v/>
      </c>
      <c r="B26" s="137"/>
      <c r="C26" s="134"/>
      <c r="D26" s="51"/>
      <c r="E26" s="48"/>
      <c r="F26" s="163"/>
      <c r="G26" s="59"/>
      <c r="H26" s="48"/>
      <c r="I26" s="48"/>
      <c r="J26" s="163"/>
      <c r="K26" s="48"/>
      <c r="L26" s="48"/>
      <c r="M26" s="48"/>
      <c r="N26" s="163"/>
      <c r="O26" s="199"/>
      <c r="P26" s="51"/>
      <c r="Q26" s="51"/>
    </row>
    <row r="27" spans="1:17" s="38" customFormat="1" ht="18.5" x14ac:dyDescent="0.45">
      <c r="A27" s="71">
        <f>IF(F27&lt;&gt;"",(LARGE(A$7:A26,1)+1),"")</f>
        <v>7</v>
      </c>
      <c r="B27" s="136" t="s">
        <v>185</v>
      </c>
      <c r="C27" s="134">
        <f>0.6*1*11</f>
        <v>6.6</v>
      </c>
      <c r="D27" s="51" t="s">
        <v>28</v>
      </c>
      <c r="E27" s="48">
        <f>G27+H27+J27+I27</f>
        <v>221.95</v>
      </c>
      <c r="F27" s="163">
        <f>E27*C27</f>
        <v>1464.87</v>
      </c>
      <c r="G27" s="59">
        <v>48</v>
      </c>
      <c r="H27" s="48">
        <v>145</v>
      </c>
      <c r="I27" s="48">
        <f>IF(D27=0," ",(G27)*(Details!$C$4+Details!$C$8))</f>
        <v>7.2000000000000011</v>
      </c>
      <c r="J27" s="163">
        <f>IF(D27=0," ",(H27)*(Details!$C$6+Details!$C$8))</f>
        <v>21.750000000000004</v>
      </c>
      <c r="K27" s="59">
        <f>+G27*C27</f>
        <v>316.79999999999995</v>
      </c>
      <c r="L27" s="48">
        <f>+H27*C27</f>
        <v>957</v>
      </c>
      <c r="M27" s="48">
        <f>IF(D27=0," ",(I27*C27))</f>
        <v>47.52</v>
      </c>
      <c r="N27" s="163">
        <f>IF(D27=0," ",(J27*C27))</f>
        <v>143.55000000000001</v>
      </c>
      <c r="O27" s="199"/>
      <c r="P27" s="51"/>
      <c r="Q27" s="51"/>
    </row>
    <row r="28" spans="1:17" s="38" customFormat="1" ht="18.5" x14ac:dyDescent="0.45">
      <c r="A28" s="71" t="str">
        <f>IF(F28&lt;&gt;"",(LARGE(A$7:A27,1)+1),"")</f>
        <v/>
      </c>
      <c r="B28" s="137"/>
      <c r="C28" s="134"/>
      <c r="D28" s="51"/>
      <c r="E28" s="48"/>
      <c r="F28" s="163"/>
      <c r="G28" s="59"/>
      <c r="H28" s="48"/>
      <c r="I28" s="48"/>
      <c r="J28" s="163"/>
      <c r="K28" s="48"/>
      <c r="L28" s="48"/>
      <c r="M28" s="48"/>
      <c r="N28" s="163"/>
      <c r="O28" s="199"/>
      <c r="P28" s="51"/>
      <c r="Q28" s="51"/>
    </row>
    <row r="29" spans="1:17" s="38" customFormat="1" ht="18.5" x14ac:dyDescent="0.45">
      <c r="A29" s="71">
        <f>IF(F29&lt;&gt;"",(LARGE(A$7:A28,1)+1),"")</f>
        <v>8</v>
      </c>
      <c r="B29" s="38" t="s">
        <v>163</v>
      </c>
      <c r="C29" s="134">
        <f>11*2*1</f>
        <v>22</v>
      </c>
      <c r="D29" s="51" t="s">
        <v>10</v>
      </c>
      <c r="E29" s="48">
        <f>G29+H29+J29+I29</f>
        <v>13.57</v>
      </c>
      <c r="F29" s="163">
        <f>E29*C29</f>
        <v>298.54000000000002</v>
      </c>
      <c r="G29" s="59">
        <v>11.8</v>
      </c>
      <c r="H29" s="48"/>
      <c r="I29" s="48">
        <f>IF(D29=0," ",(G29)*(Details!$C$4+Details!$C$8))</f>
        <v>1.7700000000000005</v>
      </c>
      <c r="J29" s="163">
        <f>IF(D29=0," ",(H29)*(Details!$C$6+Details!$C$8))</f>
        <v>0</v>
      </c>
      <c r="K29" s="59">
        <f>+G29*C29</f>
        <v>259.60000000000002</v>
      </c>
      <c r="L29" s="48">
        <f>+H29*C29</f>
        <v>0</v>
      </c>
      <c r="M29" s="48">
        <f>IF(D29=0," ",(I29*C29))</f>
        <v>38.940000000000012</v>
      </c>
      <c r="N29" s="163">
        <f>IF(D29=0," ",(J29*C29))</f>
        <v>0</v>
      </c>
      <c r="O29" s="199"/>
      <c r="P29" s="51"/>
      <c r="Q29" s="51"/>
    </row>
    <row r="30" spans="1:17" s="38" customFormat="1" ht="18.5" x14ac:dyDescent="0.45">
      <c r="A30" s="71" t="str">
        <f>IF(F30&lt;&gt;"",(LARGE(A$7:A29,1)+1),"")</f>
        <v/>
      </c>
      <c r="B30" s="137"/>
      <c r="C30" s="134"/>
      <c r="D30" s="51"/>
      <c r="E30" s="48"/>
      <c r="F30" s="163"/>
      <c r="G30" s="59"/>
      <c r="H30" s="48"/>
      <c r="I30" s="48"/>
      <c r="J30" s="163"/>
      <c r="K30" s="48"/>
      <c r="L30" s="48"/>
      <c r="M30" s="48"/>
      <c r="N30" s="163"/>
      <c r="O30" s="199"/>
      <c r="P30" s="51"/>
      <c r="Q30" s="51"/>
    </row>
    <row r="31" spans="1:17" s="38" customFormat="1" ht="18.5" x14ac:dyDescent="0.45">
      <c r="A31" s="71"/>
      <c r="B31" s="136" t="s">
        <v>169</v>
      </c>
      <c r="C31" s="134">
        <f>0.45*0.45*10</f>
        <v>2.0250000000000004</v>
      </c>
      <c r="D31" s="51" t="s">
        <v>28</v>
      </c>
      <c r="E31" s="48">
        <f>G31+H31+J31+I31</f>
        <v>221.95</v>
      </c>
      <c r="F31" s="163">
        <f>E31*C31</f>
        <v>449.44875000000008</v>
      </c>
      <c r="G31" s="59">
        <v>48</v>
      </c>
      <c r="H31" s="48">
        <v>145</v>
      </c>
      <c r="I31" s="48">
        <f>IF(D31=0," ",(G31)*(Details!$C$4+Details!$C$8))</f>
        <v>7.2000000000000011</v>
      </c>
      <c r="J31" s="163">
        <f>IF(D31=0," ",(H31)*(Details!$C$6+Details!$C$8))</f>
        <v>21.750000000000004</v>
      </c>
      <c r="K31" s="59">
        <f>+G31*C31</f>
        <v>97.200000000000017</v>
      </c>
      <c r="L31" s="48">
        <f>+H31*C31</f>
        <v>293.62500000000006</v>
      </c>
      <c r="M31" s="48">
        <f>IF(D31=0," ",(I31*C31))</f>
        <v>14.580000000000005</v>
      </c>
      <c r="N31" s="163">
        <f>IF(D31=0," ",(J31*C31))</f>
        <v>44.043750000000017</v>
      </c>
      <c r="O31" s="199"/>
      <c r="P31" s="51"/>
      <c r="Q31" s="51"/>
    </row>
    <row r="32" spans="1:17" s="38" customFormat="1" ht="18.5" x14ac:dyDescent="0.45">
      <c r="A32" s="71"/>
      <c r="B32" s="137"/>
      <c r="C32" s="134"/>
      <c r="D32" s="51"/>
      <c r="E32" s="48"/>
      <c r="F32" s="163"/>
      <c r="G32" s="59"/>
      <c r="H32" s="48"/>
      <c r="I32" s="48"/>
      <c r="J32" s="163"/>
      <c r="K32" s="48"/>
      <c r="L32" s="48"/>
      <c r="M32" s="48"/>
      <c r="N32" s="163"/>
      <c r="O32" s="199"/>
      <c r="P32" s="51"/>
      <c r="Q32" s="51"/>
    </row>
    <row r="33" spans="1:17" s="38" customFormat="1" ht="18.5" x14ac:dyDescent="0.45">
      <c r="A33" s="71"/>
      <c r="B33" s="38" t="s">
        <v>163</v>
      </c>
      <c r="C33" s="134">
        <f>10*2*0.45</f>
        <v>9</v>
      </c>
      <c r="D33" s="51" t="s">
        <v>10</v>
      </c>
      <c r="E33" s="48">
        <f>G33+H33+J33+I33</f>
        <v>13.57</v>
      </c>
      <c r="F33" s="163">
        <f>E33*C33</f>
        <v>122.13</v>
      </c>
      <c r="G33" s="59">
        <v>11.8</v>
      </c>
      <c r="H33" s="48"/>
      <c r="I33" s="48">
        <f>IF(D33=0," ",(G33)*(Details!$C$4+Details!$C$8))</f>
        <v>1.7700000000000005</v>
      </c>
      <c r="J33" s="163">
        <f>IF(D33=0," ",(H33)*(Details!$C$6+Details!$C$8))</f>
        <v>0</v>
      </c>
      <c r="K33" s="59">
        <f>+G33*C33</f>
        <v>106.2</v>
      </c>
      <c r="L33" s="48">
        <f>+H33*C33</f>
        <v>0</v>
      </c>
      <c r="M33" s="48">
        <f>IF(D33=0," ",(I33*C33))</f>
        <v>15.930000000000003</v>
      </c>
      <c r="N33" s="163">
        <f>IF(D33=0," ",(J33*C33))</f>
        <v>0</v>
      </c>
      <c r="O33" s="199"/>
      <c r="P33" s="51"/>
      <c r="Q33" s="51"/>
    </row>
    <row r="34" spans="1:17" s="38" customFormat="1" ht="18.5" x14ac:dyDescent="0.45">
      <c r="A34" s="71"/>
      <c r="B34" s="137"/>
      <c r="C34" s="134"/>
      <c r="D34" s="51"/>
      <c r="E34" s="48"/>
      <c r="F34" s="163"/>
      <c r="G34" s="59"/>
      <c r="H34" s="48"/>
      <c r="I34" s="48"/>
      <c r="J34" s="163"/>
      <c r="K34" s="48"/>
      <c r="L34" s="48"/>
      <c r="M34" s="48"/>
      <c r="N34" s="163"/>
      <c r="O34" s="199"/>
      <c r="P34" s="51"/>
      <c r="Q34" s="51"/>
    </row>
    <row r="35" spans="1:17" s="38" customFormat="1" ht="18.5" x14ac:dyDescent="0.45">
      <c r="A35" s="71"/>
      <c r="B35" s="137"/>
      <c r="C35" s="134"/>
      <c r="D35" s="51"/>
      <c r="E35" s="48"/>
      <c r="F35" s="163"/>
      <c r="G35" s="59"/>
      <c r="H35" s="48"/>
      <c r="I35" s="48"/>
      <c r="J35" s="163"/>
      <c r="K35" s="48"/>
      <c r="L35" s="48"/>
      <c r="M35" s="48"/>
      <c r="N35" s="163"/>
      <c r="O35" s="199"/>
      <c r="P35" s="51"/>
      <c r="Q35" s="51"/>
    </row>
    <row r="36" spans="1:17" s="38" customFormat="1" ht="18.5" x14ac:dyDescent="0.45">
      <c r="A36" s="71" t="str">
        <f>IF(F36&lt;&gt;"",(LARGE(A$7:A30,1)+1),"")</f>
        <v/>
      </c>
      <c r="B36" s="142" t="s">
        <v>37</v>
      </c>
      <c r="C36" s="134"/>
      <c r="D36" s="51"/>
      <c r="E36" s="48"/>
      <c r="F36" s="163"/>
      <c r="G36" s="59"/>
      <c r="H36" s="48"/>
      <c r="I36" s="48" t="str">
        <f>IF(D36=0," ",(G36)*(Details!$C$4+Details!$C$8))</f>
        <v xml:space="preserve"> </v>
      </c>
      <c r="J36" s="163" t="str">
        <f>IF(D36=0," ",(H36)*(Details!$C$6+Details!$C$8))</f>
        <v xml:space="preserve"> </v>
      </c>
      <c r="K36" s="73"/>
      <c r="L36" s="73"/>
      <c r="M36" s="73"/>
      <c r="N36" s="163" t="str">
        <f t="shared" si="0"/>
        <v xml:space="preserve"> </v>
      </c>
      <c r="O36" s="73"/>
    </row>
    <row r="37" spans="1:17" s="38" customFormat="1" ht="18.5" x14ac:dyDescent="0.45">
      <c r="A37" s="71" t="str">
        <f>IF(F37&lt;&gt;"",(LARGE(A$7:A36,1)+1),"")</f>
        <v/>
      </c>
      <c r="C37" s="134"/>
      <c r="D37" s="51"/>
      <c r="E37" s="48"/>
      <c r="F37" s="163"/>
      <c r="G37" s="59"/>
      <c r="H37" s="48"/>
      <c r="I37" s="48"/>
      <c r="J37" s="163"/>
      <c r="K37" s="73"/>
      <c r="L37" s="73"/>
      <c r="M37" s="73"/>
      <c r="N37" s="163" t="str">
        <f t="shared" si="0"/>
        <v xml:space="preserve"> </v>
      </c>
      <c r="O37" s="73"/>
    </row>
    <row r="38" spans="1:17" s="38" customFormat="1" ht="18.5" x14ac:dyDescent="0.45">
      <c r="A38" s="71">
        <f>IF(F38&lt;&gt;"",(LARGE(A$7:A37,1)+1),"")</f>
        <v>9</v>
      </c>
      <c r="B38" s="137" t="s">
        <v>38</v>
      </c>
      <c r="C38" s="134">
        <f>27*0.4</f>
        <v>10.8</v>
      </c>
      <c r="D38" s="51" t="s">
        <v>10</v>
      </c>
      <c r="E38" s="48">
        <f>G38+H38+J38+I38</f>
        <v>51.290000000000006</v>
      </c>
      <c r="F38" s="163">
        <f>E38*C38</f>
        <v>553.93200000000013</v>
      </c>
      <c r="G38" s="59">
        <v>15.4</v>
      </c>
      <c r="H38" s="48">
        <v>29.2</v>
      </c>
      <c r="I38" s="48">
        <f>IF(D38=0," ",(G38)*(Details!$C$4+Details!$C$8))</f>
        <v>2.3100000000000005</v>
      </c>
      <c r="J38" s="163">
        <f>IF(D38=0," ",(H38)*(Details!$C$6+Details!$C$8))</f>
        <v>4.3800000000000008</v>
      </c>
      <c r="K38" s="59">
        <f>+G38*C38</f>
        <v>166.32000000000002</v>
      </c>
      <c r="L38" s="48">
        <f>+H38*C38</f>
        <v>315.36</v>
      </c>
      <c r="M38" s="48">
        <f>IF(D38=0," ",(I38*C38))</f>
        <v>24.948000000000008</v>
      </c>
      <c r="N38" s="163">
        <f>IF(D38=0," ",(J38*C38))</f>
        <v>47.304000000000009</v>
      </c>
      <c r="O38" s="73"/>
    </row>
    <row r="39" spans="1:17" s="38" customFormat="1" ht="18.5" x14ac:dyDescent="0.45">
      <c r="A39" s="71" t="str">
        <f>IF(F39&lt;&gt;"",(LARGE(A$7:A38,1)+1),"")</f>
        <v/>
      </c>
      <c r="B39" s="137"/>
      <c r="C39" s="134"/>
      <c r="D39" s="60"/>
      <c r="E39" s="48"/>
      <c r="F39" s="163"/>
      <c r="G39" s="59"/>
      <c r="H39" s="48"/>
      <c r="I39" s="48"/>
      <c r="J39" s="163"/>
      <c r="K39" s="48"/>
      <c r="L39" s="48"/>
      <c r="M39" s="48"/>
      <c r="N39" s="163" t="str">
        <f t="shared" si="0"/>
        <v xml:space="preserve"> </v>
      </c>
    </row>
    <row r="40" spans="1:17" s="38" customFormat="1" ht="18.5" x14ac:dyDescent="0.45">
      <c r="A40" s="71">
        <f>IF(F40&lt;&gt;"",(LARGE(A$7:A39,1)+1),"")</f>
        <v>10</v>
      </c>
      <c r="B40" s="137" t="s">
        <v>73</v>
      </c>
      <c r="C40" s="151">
        <f>ROUNDUP((C46/2),0.1)</f>
        <v>14</v>
      </c>
      <c r="D40" s="51" t="s">
        <v>12</v>
      </c>
      <c r="E40" s="48">
        <f>G40+H40+J40+I40</f>
        <v>11.672500000000001</v>
      </c>
      <c r="F40" s="163">
        <f>E40*C40</f>
        <v>163.41500000000002</v>
      </c>
      <c r="G40" s="59">
        <v>4.6500000000000004</v>
      </c>
      <c r="H40" s="48">
        <v>5.5</v>
      </c>
      <c r="I40" s="48">
        <f>IF(D40=0," ",(G40)*(Details!$C$4+Details!$C$8))</f>
        <v>0.69750000000000012</v>
      </c>
      <c r="J40" s="163">
        <f>IF(D40=0," ",(H40)*(Details!$C$6+Details!$C$8))</f>
        <v>0.82500000000000018</v>
      </c>
      <c r="K40" s="59">
        <f>+G40*C40</f>
        <v>65.100000000000009</v>
      </c>
      <c r="L40" s="48">
        <f>+H40*C40</f>
        <v>77</v>
      </c>
      <c r="M40" s="48">
        <f>IF(D40=0," ",(I40*C40))</f>
        <v>9.7650000000000023</v>
      </c>
      <c r="N40" s="163">
        <f>IF(D40=0," ",(J40*C40))</f>
        <v>11.550000000000002</v>
      </c>
    </row>
    <row r="41" spans="1:17" s="38" customFormat="1" ht="18.5" x14ac:dyDescent="0.45">
      <c r="A41" s="71" t="str">
        <f>IF(F41&lt;&gt;"",(LARGE(A$7:A40,1)+1),"")</f>
        <v/>
      </c>
      <c r="B41" s="137"/>
      <c r="C41" s="134"/>
      <c r="D41" s="60"/>
      <c r="E41" s="48"/>
      <c r="F41" s="163"/>
      <c r="G41" s="59"/>
      <c r="H41" s="48"/>
      <c r="I41" s="48"/>
      <c r="J41" s="163"/>
      <c r="K41" s="48"/>
      <c r="L41" s="48"/>
      <c r="M41" s="48"/>
      <c r="N41" s="163" t="str">
        <f t="shared" si="0"/>
        <v xml:space="preserve"> </v>
      </c>
    </row>
    <row r="42" spans="1:17" s="38" customFormat="1" ht="18.5" x14ac:dyDescent="0.45">
      <c r="A42" s="71">
        <f>IF(F42&lt;&gt;"",(LARGE(A$7:A41,1)+1),"")</f>
        <v>11</v>
      </c>
      <c r="B42" s="137" t="s">
        <v>39</v>
      </c>
      <c r="C42" s="134">
        <f>C46*5*0.075</f>
        <v>10.125</v>
      </c>
      <c r="D42" s="51" t="s">
        <v>10</v>
      </c>
      <c r="E42" s="48">
        <f>G42+H42+J42+I42</f>
        <v>55.89</v>
      </c>
      <c r="F42" s="163">
        <f>E42*C42</f>
        <v>565.88625000000002</v>
      </c>
      <c r="G42" s="59">
        <v>19.399999999999999</v>
      </c>
      <c r="H42" s="48">
        <v>29.2</v>
      </c>
      <c r="I42" s="48">
        <f>IF(D42=0," ",(G42)*(Details!$C$4+Details!$C$8))</f>
        <v>2.91</v>
      </c>
      <c r="J42" s="163">
        <f>IF(D42=0," ",(H42)*(Details!$C$6+Details!$C$8))</f>
        <v>4.3800000000000008</v>
      </c>
      <c r="K42" s="59">
        <f>+G42*C42</f>
        <v>196.42499999999998</v>
      </c>
      <c r="L42" s="48">
        <f>+H42*C42</f>
        <v>295.64999999999998</v>
      </c>
      <c r="M42" s="48">
        <f>IF(D42=0," ",(I42*C42))</f>
        <v>29.463750000000001</v>
      </c>
      <c r="N42" s="163">
        <f>IF(D42=0," ",(J42*C42))</f>
        <v>44.347500000000011</v>
      </c>
    </row>
    <row r="43" spans="1:17" s="38" customFormat="1" ht="18.5" x14ac:dyDescent="0.45">
      <c r="A43" s="71" t="str">
        <f>IF(F43&lt;&gt;"",(LARGE(A$7:A42,1)+1),"")</f>
        <v/>
      </c>
      <c r="B43" s="137"/>
      <c r="C43" s="134"/>
      <c r="D43" s="60"/>
      <c r="E43" s="48"/>
      <c r="F43" s="163"/>
      <c r="G43" s="59"/>
      <c r="H43" s="48"/>
      <c r="I43" s="48"/>
      <c r="J43" s="163"/>
      <c r="K43" s="48"/>
      <c r="L43" s="48"/>
      <c r="M43" s="48"/>
      <c r="N43" s="163" t="str">
        <f t="shared" si="0"/>
        <v xml:space="preserve"> </v>
      </c>
    </row>
    <row r="44" spans="1:17" s="38" customFormat="1" ht="18.5" x14ac:dyDescent="0.45">
      <c r="A44" s="71">
        <f>IF(F44&lt;&gt;"",(LARGE(A$7:A43,1)+1),"")</f>
        <v>12</v>
      </c>
      <c r="B44" s="137" t="s">
        <v>40</v>
      </c>
      <c r="C44" s="134">
        <f>C46*0.1*0.5</f>
        <v>1.35</v>
      </c>
      <c r="D44" s="51" t="s">
        <v>28</v>
      </c>
      <c r="E44" s="48">
        <f>G44+H44+J44+I44</f>
        <v>11.845000000000001</v>
      </c>
      <c r="F44" s="163">
        <f>E44*C44</f>
        <v>15.990750000000002</v>
      </c>
      <c r="G44" s="59">
        <v>4.8</v>
      </c>
      <c r="H44" s="48">
        <v>5.5</v>
      </c>
      <c r="I44" s="48">
        <f>IF(D44=0," ",(G44)*(Details!$C$4+Details!$C$8))</f>
        <v>0.72000000000000008</v>
      </c>
      <c r="J44" s="163">
        <f>IF(D44=0," ",(H44)*(Details!$C$6+Details!$C$8))</f>
        <v>0.82500000000000018</v>
      </c>
      <c r="K44" s="59">
        <f>+G44*C44</f>
        <v>6.48</v>
      </c>
      <c r="L44" s="48">
        <f>+H44*C44</f>
        <v>7.4250000000000007</v>
      </c>
      <c r="M44" s="48">
        <f>IF(D44=0," ",(I44*C44))</f>
        <v>0.9720000000000002</v>
      </c>
      <c r="N44" s="163">
        <f>IF(D44=0," ",(J44*C44))</f>
        <v>1.1137500000000002</v>
      </c>
    </row>
    <row r="45" spans="1:17" s="38" customFormat="1" ht="18.5" x14ac:dyDescent="0.45">
      <c r="A45" s="71" t="str">
        <f>IF(F45&lt;&gt;"",(LARGE(A$7:A44,1)+1),"")</f>
        <v/>
      </c>
      <c r="B45" s="137"/>
      <c r="C45" s="134"/>
      <c r="D45" s="60"/>
      <c r="E45" s="48"/>
      <c r="F45" s="163"/>
      <c r="G45" s="59"/>
      <c r="H45" s="48"/>
      <c r="I45" s="48"/>
      <c r="J45" s="163"/>
      <c r="K45" s="48"/>
      <c r="L45" s="48"/>
      <c r="M45" s="48"/>
      <c r="N45" s="163" t="str">
        <f t="shared" si="0"/>
        <v xml:space="preserve"> </v>
      </c>
    </row>
    <row r="46" spans="1:17" s="38" customFormat="1" ht="18.5" x14ac:dyDescent="0.45">
      <c r="A46" s="71">
        <f>IF(F46&lt;&gt;"",(LARGE(A$7:A45,1)+1),"")</f>
        <v>13</v>
      </c>
      <c r="B46" s="137" t="s">
        <v>41</v>
      </c>
      <c r="C46" s="134">
        <v>27</v>
      </c>
      <c r="D46" s="51" t="s">
        <v>13</v>
      </c>
      <c r="E46" s="48">
        <f>G46+H46+J46+I46</f>
        <v>9.5450000000000017</v>
      </c>
      <c r="F46" s="163">
        <f>E46*C46</f>
        <v>257.71500000000003</v>
      </c>
      <c r="G46" s="59">
        <v>3.8</v>
      </c>
      <c r="H46" s="48">
        <v>4.5</v>
      </c>
      <c r="I46" s="48">
        <f>IF(D46=0," ",(G46)*(Details!$C$4+Details!$C$8))</f>
        <v>0.57000000000000006</v>
      </c>
      <c r="J46" s="163">
        <f>IF(D46=0," ",(H46)*(Details!$C$6+Details!$C$8))</f>
        <v>0.67500000000000004</v>
      </c>
      <c r="K46" s="59">
        <f>+G46*C46</f>
        <v>102.6</v>
      </c>
      <c r="L46" s="48">
        <f>+H46*C46</f>
        <v>121.5</v>
      </c>
      <c r="M46" s="48">
        <f>IF(D46=0," ",(I46*C46))</f>
        <v>15.390000000000002</v>
      </c>
      <c r="N46" s="163">
        <f>IF(D46=0," ",(J46*C46))</f>
        <v>18.225000000000001</v>
      </c>
    </row>
    <row r="47" spans="1:17" s="38" customFormat="1" ht="18.5" x14ac:dyDescent="0.45">
      <c r="A47" s="71" t="str">
        <f>IF(F47&lt;&gt;"",(LARGE(A$7:A46,1)+1),"")</f>
        <v/>
      </c>
      <c r="B47" s="142"/>
      <c r="C47" s="134"/>
      <c r="D47" s="60"/>
      <c r="E47" s="48"/>
      <c r="F47" s="163"/>
      <c r="G47" s="59"/>
      <c r="H47" s="48"/>
      <c r="I47" s="48"/>
      <c r="J47" s="163"/>
      <c r="K47" s="48"/>
      <c r="L47" s="48"/>
      <c r="M47" s="48"/>
      <c r="N47" s="163" t="str">
        <f t="shared" si="0"/>
        <v xml:space="preserve"> </v>
      </c>
    </row>
    <row r="48" spans="1:17" s="38" customFormat="1" ht="18.5" x14ac:dyDescent="0.45">
      <c r="A48" s="71" t="str">
        <f>IF(F48&lt;&gt;"",(LARGE(A$7:A47,1)+1),"")</f>
        <v/>
      </c>
      <c r="B48" s="142" t="s">
        <v>175</v>
      </c>
      <c r="C48" s="134"/>
      <c r="D48" s="60"/>
      <c r="E48" s="48"/>
      <c r="F48" s="163"/>
      <c r="G48" s="59"/>
      <c r="H48" s="48"/>
      <c r="I48" s="48" t="str">
        <f>IF(D48=0," ",(G48)*(Details!$C$4+Details!$C$8))</f>
        <v xml:space="preserve"> </v>
      </c>
      <c r="J48" s="163" t="str">
        <f>IF(D48=0," ",(H48)*(Details!$C$6+Details!$C$8))</f>
        <v xml:space="preserve"> </v>
      </c>
      <c r="K48" s="48"/>
      <c r="L48" s="48"/>
      <c r="M48" s="48"/>
      <c r="N48" s="163" t="str">
        <f t="shared" si="0"/>
        <v xml:space="preserve"> </v>
      </c>
    </row>
    <row r="49" spans="1:14" s="38" customFormat="1" ht="18.5" x14ac:dyDescent="0.45">
      <c r="A49" s="71" t="str">
        <f>IF(F49&lt;&gt;"",(LARGE(A$7:A48,1)+1),"")</f>
        <v/>
      </c>
      <c r="B49" s="142"/>
      <c r="C49" s="134"/>
      <c r="D49" s="60"/>
      <c r="E49" s="48"/>
      <c r="F49" s="163"/>
      <c r="G49" s="59"/>
      <c r="H49" s="48"/>
      <c r="I49" s="48"/>
      <c r="J49" s="163"/>
      <c r="K49" s="48"/>
      <c r="L49" s="48"/>
      <c r="M49" s="48"/>
      <c r="N49" s="163" t="str">
        <f t="shared" si="0"/>
        <v xml:space="preserve"> </v>
      </c>
    </row>
    <row r="50" spans="1:14" s="38" customFormat="1" ht="18.5" x14ac:dyDescent="0.45">
      <c r="A50" s="71">
        <f>IF(F50&lt;&gt;"",(LARGE(A$7:A49,1)+1),"")</f>
        <v>14</v>
      </c>
      <c r="B50" s="137" t="s">
        <v>30</v>
      </c>
      <c r="C50" s="134">
        <v>39</v>
      </c>
      <c r="D50" s="51" t="s">
        <v>10</v>
      </c>
      <c r="E50" s="48">
        <f>G50+H50+J50+I50</f>
        <v>40.594999999999999</v>
      </c>
      <c r="F50" s="163">
        <f>E50*C50</f>
        <v>1583.2049999999999</v>
      </c>
      <c r="G50" s="59">
        <v>15.5</v>
      </c>
      <c r="H50" s="48">
        <v>19.8</v>
      </c>
      <c r="I50" s="48">
        <f>IF(D50=0," ",(G50)*(Details!$C$4+Details!$C$8))</f>
        <v>2.3250000000000002</v>
      </c>
      <c r="J50" s="163">
        <f>IF(D50=0," ",(H50)*(Details!$C$6+Details!$C$8))</f>
        <v>2.9700000000000006</v>
      </c>
      <c r="K50" s="59">
        <f>+G50*C50</f>
        <v>604.5</v>
      </c>
      <c r="L50" s="48">
        <f>+H50*C50</f>
        <v>772.2</v>
      </c>
      <c r="M50" s="48">
        <f>IF(D50=0," ",(I50*C50))</f>
        <v>90.675000000000011</v>
      </c>
      <c r="N50" s="163">
        <f>IF(D50=0," ",(J50*C50))</f>
        <v>115.83000000000003</v>
      </c>
    </row>
    <row r="51" spans="1:14" s="38" customFormat="1" ht="18.5" x14ac:dyDescent="0.45">
      <c r="A51" s="71" t="str">
        <f>IF(F51&lt;&gt;"",(LARGE(A$7:A50,1)+1),"")</f>
        <v/>
      </c>
      <c r="B51" s="137"/>
      <c r="C51" s="134"/>
      <c r="D51" s="60"/>
      <c r="E51" s="48"/>
      <c r="F51" s="163"/>
      <c r="G51" s="59"/>
      <c r="H51" s="48"/>
      <c r="I51" s="48"/>
      <c r="J51" s="163"/>
      <c r="K51" s="48"/>
      <c r="L51" s="48"/>
      <c r="M51" s="48"/>
      <c r="N51" s="163" t="str">
        <f t="shared" si="0"/>
        <v xml:space="preserve"> </v>
      </c>
    </row>
    <row r="52" spans="1:14" s="38" customFormat="1" ht="18.5" x14ac:dyDescent="0.45">
      <c r="A52" s="71">
        <f>IF(F52&lt;&gt;"",(LARGE(A$7:A51,1)+1),"")</f>
        <v>15</v>
      </c>
      <c r="B52" s="137" t="s">
        <v>170</v>
      </c>
      <c r="C52" s="134">
        <v>39</v>
      </c>
      <c r="D52" s="51" t="s">
        <v>10</v>
      </c>
      <c r="E52" s="48">
        <f>G52+H52+J52+I52</f>
        <v>22.540000000000003</v>
      </c>
      <c r="F52" s="163">
        <f>E52*C52</f>
        <v>879.06000000000006</v>
      </c>
      <c r="G52" s="59">
        <v>8</v>
      </c>
      <c r="H52" s="48">
        <v>11.6</v>
      </c>
      <c r="I52" s="48">
        <f>IF(D52=0," ",(G52)*(Details!$C$4+Details!$C$8))</f>
        <v>1.2000000000000002</v>
      </c>
      <c r="J52" s="163">
        <f>IF(D52=0," ",(H52)*(Details!$C$6+Details!$C$8))</f>
        <v>1.7400000000000002</v>
      </c>
      <c r="K52" s="59">
        <f>+G52*C52</f>
        <v>312</v>
      </c>
      <c r="L52" s="48">
        <f>+H52*C52</f>
        <v>452.4</v>
      </c>
      <c r="M52" s="48">
        <f>IF(D52=0," ",(I52*C52))</f>
        <v>46.800000000000004</v>
      </c>
      <c r="N52" s="163">
        <f>IF(D52=0," ",(J52*C52))</f>
        <v>67.860000000000014</v>
      </c>
    </row>
    <row r="53" spans="1:14" s="38" customFormat="1" ht="18.5" x14ac:dyDescent="0.45">
      <c r="A53" s="71" t="str">
        <f>IF(F53&lt;&gt;"",(LARGE(A$7:A52,1)+1),"")</f>
        <v/>
      </c>
      <c r="B53" s="137"/>
      <c r="C53" s="134"/>
      <c r="D53" s="51"/>
      <c r="E53" s="48"/>
      <c r="F53" s="163"/>
      <c r="G53" s="59"/>
      <c r="H53" s="48"/>
      <c r="I53" s="48"/>
      <c r="J53" s="163"/>
      <c r="K53" s="48"/>
      <c r="L53" s="48"/>
      <c r="M53" s="48"/>
      <c r="N53" s="163" t="str">
        <f t="shared" si="0"/>
        <v xml:space="preserve"> </v>
      </c>
    </row>
    <row r="54" spans="1:14" s="38" customFormat="1" ht="18.5" x14ac:dyDescent="0.45">
      <c r="A54" s="71">
        <f>IF(F54&lt;&gt;"",(LARGE(A$7:A53,1)+1),"")</f>
        <v>16</v>
      </c>
      <c r="B54" s="137" t="s">
        <v>171</v>
      </c>
      <c r="C54" s="134">
        <f>+C50</f>
        <v>39</v>
      </c>
      <c r="D54" s="51" t="s">
        <v>10</v>
      </c>
      <c r="E54" s="48">
        <f>G54+H54+J54+I54</f>
        <v>18.745000000000001</v>
      </c>
      <c r="F54" s="163">
        <f>E54*C54</f>
        <v>731.05500000000006</v>
      </c>
      <c r="G54" s="59">
        <v>6.5</v>
      </c>
      <c r="H54" s="48">
        <v>9.8000000000000007</v>
      </c>
      <c r="I54" s="48">
        <f>IF(D54=0," ",(G54)*(Details!$C$4+Details!$C$8))</f>
        <v>0.97500000000000009</v>
      </c>
      <c r="J54" s="163">
        <f>IF(D54=0," ",(H54)*(Details!$C$6+Details!$C$8))</f>
        <v>1.4700000000000004</v>
      </c>
      <c r="K54" s="59">
        <f>+G54*C54</f>
        <v>253.5</v>
      </c>
      <c r="L54" s="48">
        <f>+H54*C54</f>
        <v>382.20000000000005</v>
      </c>
      <c r="M54" s="48">
        <f>IF(D54=0," ",(I54*C54))</f>
        <v>38.025000000000006</v>
      </c>
      <c r="N54" s="163">
        <f>IF(D54=0," ",(J54*C54))</f>
        <v>57.33000000000002</v>
      </c>
    </row>
    <row r="55" spans="1:14" s="38" customFormat="1" ht="18.5" x14ac:dyDescent="0.45">
      <c r="A55" s="71" t="str">
        <f>IF(F55&lt;&gt;"",(LARGE(A$7:A54,1)+1),"")</f>
        <v/>
      </c>
      <c r="B55" s="137"/>
      <c r="C55" s="134"/>
      <c r="D55" s="60"/>
      <c r="E55" s="48"/>
      <c r="F55" s="163"/>
      <c r="G55" s="59"/>
      <c r="H55" s="48"/>
      <c r="I55" s="48"/>
      <c r="J55" s="163"/>
      <c r="K55" s="48"/>
      <c r="L55" s="48"/>
      <c r="M55" s="48"/>
      <c r="N55" s="163" t="str">
        <f t="shared" si="0"/>
        <v xml:space="preserve"> </v>
      </c>
    </row>
    <row r="56" spans="1:14" s="38" customFormat="1" ht="18.5" x14ac:dyDescent="0.45">
      <c r="A56" s="71">
        <f>IF(F56&lt;&gt;"",(LARGE(A$7:A55,1)+1),"")</f>
        <v>17</v>
      </c>
      <c r="B56" s="137" t="s">
        <v>33</v>
      </c>
      <c r="C56" s="134">
        <f>+C54*0.05</f>
        <v>1.9500000000000002</v>
      </c>
      <c r="D56" s="51" t="s">
        <v>28</v>
      </c>
      <c r="E56" s="48">
        <f>G56+H56+J56+I56</f>
        <v>34.04</v>
      </c>
      <c r="F56" s="163">
        <f>E56*C56</f>
        <v>66.378</v>
      </c>
      <c r="G56" s="59">
        <v>9.8000000000000007</v>
      </c>
      <c r="H56" s="48">
        <v>19.8</v>
      </c>
      <c r="I56" s="48">
        <f>IF(D56=0," ",(G56)*(Details!$C$4+Details!$C$8))</f>
        <v>1.4700000000000004</v>
      </c>
      <c r="J56" s="163">
        <f>IF(D56=0," ",(H56)*(Details!$C$6+Details!$C$8))</f>
        <v>2.9700000000000006</v>
      </c>
      <c r="K56" s="59">
        <f>+G56*C56</f>
        <v>19.110000000000003</v>
      </c>
      <c r="L56" s="48">
        <f>+H56*C56</f>
        <v>38.610000000000007</v>
      </c>
      <c r="M56" s="48">
        <f>IF(D56=0," ",(I56*C56))</f>
        <v>2.8665000000000012</v>
      </c>
      <c r="N56" s="163">
        <f>IF(D56=0," ",(J56*C56))</f>
        <v>5.7915000000000019</v>
      </c>
    </row>
    <row r="57" spans="1:14" s="38" customFormat="1" ht="18.5" x14ac:dyDescent="0.45">
      <c r="A57" s="71" t="str">
        <f>IF(F57&lt;&gt;"",(LARGE(A$7:A56,1)+1),"")</f>
        <v/>
      </c>
      <c r="B57" s="137"/>
      <c r="C57" s="134"/>
      <c r="D57" s="51"/>
      <c r="E57" s="48"/>
      <c r="F57" s="163"/>
      <c r="G57" s="59"/>
      <c r="H57" s="48"/>
      <c r="I57" s="48"/>
      <c r="J57" s="163"/>
      <c r="K57" s="48"/>
      <c r="L57" s="48"/>
      <c r="M57" s="48"/>
      <c r="N57" s="163" t="str">
        <f t="shared" si="0"/>
        <v xml:space="preserve"> </v>
      </c>
    </row>
    <row r="58" spans="1:14" s="38" customFormat="1" ht="18.5" x14ac:dyDescent="0.45">
      <c r="A58" s="71">
        <f>IF(F58&lt;&gt;"",(LARGE(A$7:A57,1)+1),"")</f>
        <v>18</v>
      </c>
      <c r="B58" s="137" t="s">
        <v>165</v>
      </c>
      <c r="C58" s="134">
        <v>39</v>
      </c>
      <c r="D58" s="51" t="s">
        <v>10</v>
      </c>
      <c r="E58" s="48">
        <f>G58+H58+J58+I58</f>
        <v>8.2799999999999994</v>
      </c>
      <c r="F58" s="163">
        <f>E58*C58</f>
        <v>322.91999999999996</v>
      </c>
      <c r="G58" s="59">
        <v>3</v>
      </c>
      <c r="H58" s="48">
        <v>4.2</v>
      </c>
      <c r="I58" s="48">
        <f>IF(D58=0," ",(G58)*(Details!$C$4+Details!$C$8))</f>
        <v>0.45000000000000007</v>
      </c>
      <c r="J58" s="163">
        <f>IF(D58=0," ",(H58)*(Details!$C$6+Details!$C$8))</f>
        <v>0.63000000000000012</v>
      </c>
      <c r="K58" s="59">
        <f>+G58*C58</f>
        <v>117</v>
      </c>
      <c r="L58" s="48">
        <f>+H58*C58</f>
        <v>163.80000000000001</v>
      </c>
      <c r="M58" s="48">
        <f>IF(D58=0," ",(I58*C58))</f>
        <v>17.550000000000004</v>
      </c>
      <c r="N58" s="163">
        <f>IF(D58=0," ",(J58*C58))</f>
        <v>24.570000000000004</v>
      </c>
    </row>
    <row r="59" spans="1:14" s="38" customFormat="1" ht="18.5" x14ac:dyDescent="0.45">
      <c r="A59" s="71" t="str">
        <f>IF(F59&lt;&gt;"",(LARGE(A$7:A58,1)+1),"")</f>
        <v/>
      </c>
      <c r="B59" s="137"/>
      <c r="C59" s="134"/>
      <c r="D59" s="60"/>
      <c r="E59" s="48"/>
      <c r="F59" s="163"/>
      <c r="G59" s="59"/>
      <c r="H59" s="48"/>
      <c r="I59" s="48"/>
      <c r="J59" s="163"/>
      <c r="K59" s="48"/>
      <c r="L59" s="48"/>
      <c r="M59" s="48"/>
      <c r="N59" s="163" t="str">
        <f t="shared" si="0"/>
        <v xml:space="preserve"> </v>
      </c>
    </row>
    <row r="60" spans="1:14" s="38" customFormat="1" ht="18.5" x14ac:dyDescent="0.45">
      <c r="A60" s="71">
        <f>IF(F60&lt;&gt;"",(LARGE(A$7:A59,1)+1),"")</f>
        <v>19</v>
      </c>
      <c r="B60" s="137" t="s">
        <v>174</v>
      </c>
      <c r="C60" s="134">
        <f>29*0.1</f>
        <v>2.9000000000000004</v>
      </c>
      <c r="D60" s="51" t="s">
        <v>10</v>
      </c>
      <c r="E60" s="48">
        <f>G60+H60+J60+I60</f>
        <v>65.435000000000002</v>
      </c>
      <c r="F60" s="163">
        <f>E60*C60</f>
        <v>189.76150000000004</v>
      </c>
      <c r="G60" s="59">
        <v>20.399999999999999</v>
      </c>
      <c r="H60" s="48">
        <v>36.5</v>
      </c>
      <c r="I60" s="48">
        <f>IF(D60=0," ",(G60)*(Details!$C$4+Details!$C$8))</f>
        <v>3.06</v>
      </c>
      <c r="J60" s="163">
        <f>IF(D60=0," ",(H60)*(Details!$C$6+Details!$C$8))</f>
        <v>5.4750000000000005</v>
      </c>
      <c r="K60" s="59">
        <f>+G60*C60</f>
        <v>59.160000000000004</v>
      </c>
      <c r="L60" s="48">
        <f>+H60*C60</f>
        <v>105.85000000000001</v>
      </c>
      <c r="M60" s="48">
        <f>IF(D60=0," ",(I60*C60))</f>
        <v>8.8740000000000006</v>
      </c>
      <c r="N60" s="163">
        <f>IF(D60=0," ",(J60*C60))</f>
        <v>15.877500000000003</v>
      </c>
    </row>
    <row r="61" spans="1:14" s="38" customFormat="1" ht="18.5" x14ac:dyDescent="0.45">
      <c r="A61" s="71" t="str">
        <f>IF(F61&lt;&gt;"",(LARGE(A$7:A60,1)+1),"")</f>
        <v/>
      </c>
      <c r="B61" s="137"/>
      <c r="C61" s="134"/>
      <c r="D61" s="60"/>
      <c r="E61" s="48"/>
      <c r="F61" s="163"/>
      <c r="G61" s="59"/>
      <c r="H61" s="48"/>
      <c r="I61" s="48"/>
      <c r="J61" s="163"/>
      <c r="K61" s="48"/>
      <c r="L61" s="48"/>
      <c r="M61" s="48"/>
      <c r="N61" s="163" t="str">
        <f t="shared" si="0"/>
        <v xml:space="preserve"> </v>
      </c>
    </row>
    <row r="62" spans="1:14" s="38" customFormat="1" ht="18.5" x14ac:dyDescent="0.45">
      <c r="A62" s="71">
        <f>IF(F62&lt;&gt;"",(LARGE(A$7:A61,1)+1),"")</f>
        <v>20</v>
      </c>
      <c r="B62" s="137" t="s">
        <v>173</v>
      </c>
      <c r="C62" s="134">
        <v>39</v>
      </c>
      <c r="D62" s="51" t="s">
        <v>10</v>
      </c>
      <c r="E62" s="48">
        <f>G62+H62+J62+I62</f>
        <v>13.0525</v>
      </c>
      <c r="F62" s="163">
        <f>E62*C62</f>
        <v>509.04750000000001</v>
      </c>
      <c r="G62" s="59">
        <v>4.8</v>
      </c>
      <c r="H62" s="48">
        <v>6.55</v>
      </c>
      <c r="I62" s="48">
        <f>IF(D62=0," ",(G62)*(Details!$C$4+Details!$C$8))</f>
        <v>0.72000000000000008</v>
      </c>
      <c r="J62" s="163">
        <f>IF(D62=0," ",(H62)*(Details!$C$6+Details!$C$8))</f>
        <v>0.98250000000000015</v>
      </c>
      <c r="K62" s="59">
        <f>+G62*C62</f>
        <v>187.2</v>
      </c>
      <c r="L62" s="48">
        <f>+H62*C62</f>
        <v>255.45</v>
      </c>
      <c r="M62" s="48">
        <f>IF(D62=0," ",(I62*C62))</f>
        <v>28.080000000000002</v>
      </c>
      <c r="N62" s="163">
        <f>IF(D62=0," ",(J62*C62))</f>
        <v>38.317500000000003</v>
      </c>
    </row>
    <row r="63" spans="1:14" s="21" customFormat="1" ht="18.5" x14ac:dyDescent="0.45">
      <c r="A63" s="71" t="str">
        <f>IF(F63&lt;&gt;"",(LARGE(A$7:A62,1)+1),"")</f>
        <v/>
      </c>
      <c r="B63" s="137"/>
      <c r="C63" s="134"/>
      <c r="D63" s="51"/>
      <c r="E63" s="48"/>
      <c r="F63" s="163"/>
      <c r="G63" s="59"/>
      <c r="H63" s="48"/>
      <c r="I63" s="48"/>
      <c r="J63" s="163"/>
      <c r="K63" s="20"/>
      <c r="L63" s="20"/>
      <c r="M63" s="20"/>
      <c r="N63" s="163" t="str">
        <f t="shared" si="0"/>
        <v xml:space="preserve"> </v>
      </c>
    </row>
    <row r="64" spans="1:14" s="38" customFormat="1" ht="18.5" x14ac:dyDescent="0.45">
      <c r="A64" s="71">
        <f>IF(F64&lt;&gt;"",(LARGE(A$7:A63,1)+1),"")</f>
        <v>21</v>
      </c>
      <c r="B64" s="137" t="s">
        <v>164</v>
      </c>
      <c r="C64" s="134">
        <v>39</v>
      </c>
      <c r="D64" s="51" t="s">
        <v>10</v>
      </c>
      <c r="E64" s="48">
        <f>G64+H64+J64+I64</f>
        <v>8.4524999999999988</v>
      </c>
      <c r="F64" s="163">
        <f>E64*C64</f>
        <v>329.64749999999998</v>
      </c>
      <c r="G64" s="59">
        <v>3</v>
      </c>
      <c r="H64" s="48">
        <v>4.3499999999999996</v>
      </c>
      <c r="I64" s="48">
        <f>IF(D64=0," ",(G64)*(Details!$C$4+Details!$C$8))</f>
        <v>0.45000000000000007</v>
      </c>
      <c r="J64" s="163">
        <f>IF(D64=0," ",(H64)*(Details!$C$6+Details!$C$8))</f>
        <v>0.65250000000000008</v>
      </c>
      <c r="K64" s="59">
        <f>+G64*C64</f>
        <v>117</v>
      </c>
      <c r="L64" s="48">
        <f>+H64*C64</f>
        <v>169.64999999999998</v>
      </c>
      <c r="M64" s="48">
        <f>IF(D64=0," ",(I64*C64))</f>
        <v>17.550000000000004</v>
      </c>
      <c r="N64" s="163">
        <f>IF(D64=0," ",(J64*C64))</f>
        <v>25.447500000000002</v>
      </c>
    </row>
    <row r="65" spans="1:17" s="38" customFormat="1" ht="18.5" x14ac:dyDescent="0.45">
      <c r="A65" s="71"/>
      <c r="B65" s="137"/>
      <c r="C65" s="134"/>
      <c r="D65" s="51"/>
      <c r="E65" s="48"/>
      <c r="F65" s="163"/>
      <c r="G65" s="59"/>
      <c r="H65" s="48"/>
      <c r="I65" s="48"/>
      <c r="J65" s="163"/>
      <c r="K65" s="48"/>
      <c r="L65" s="48"/>
      <c r="M65" s="48"/>
      <c r="N65" s="163"/>
    </row>
    <row r="66" spans="1:17" s="38" customFormat="1" ht="18.5" x14ac:dyDescent="0.45">
      <c r="A66" s="71">
        <f>IF(F66&lt;&gt;"",(LARGE(A$7:A65,1)+1),"")</f>
        <v>22</v>
      </c>
      <c r="B66" s="137" t="s">
        <v>172</v>
      </c>
      <c r="C66" s="134">
        <v>39</v>
      </c>
      <c r="D66" s="51" t="s">
        <v>10</v>
      </c>
      <c r="E66" s="48">
        <f>G66+H66+J66+I66</f>
        <v>7.82</v>
      </c>
      <c r="F66" s="163">
        <f>E66*C66</f>
        <v>304.98</v>
      </c>
      <c r="G66" s="59">
        <v>3</v>
      </c>
      <c r="H66" s="48">
        <v>3.8</v>
      </c>
      <c r="I66" s="48">
        <f>IF(D66=0," ",(G66)*(Details!$C$4+Details!$C$8))</f>
        <v>0.45000000000000007</v>
      </c>
      <c r="J66" s="163">
        <f>IF(D66=0," ",(H66)*(Details!$C$6+Details!$C$8))</f>
        <v>0.57000000000000006</v>
      </c>
      <c r="K66" s="59">
        <f>+G66*C66</f>
        <v>117</v>
      </c>
      <c r="L66" s="48">
        <f>+H66*C66</f>
        <v>148.19999999999999</v>
      </c>
      <c r="M66" s="48">
        <f>IF(D66=0," ",(I66*C66))</f>
        <v>17.550000000000004</v>
      </c>
      <c r="N66" s="163">
        <f>IF(D66=0," ",(J66*C66))</f>
        <v>22.230000000000004</v>
      </c>
    </row>
    <row r="67" spans="1:17" s="38" customFormat="1" ht="18.5" x14ac:dyDescent="0.45">
      <c r="A67" s="71"/>
      <c r="B67" s="137"/>
      <c r="C67" s="134"/>
      <c r="D67" s="51"/>
      <c r="E67" s="48"/>
      <c r="F67" s="163"/>
      <c r="G67" s="59"/>
      <c r="H67" s="48"/>
      <c r="I67" s="48"/>
      <c r="J67" s="163"/>
      <c r="K67" s="48"/>
      <c r="L67" s="48"/>
      <c r="M67" s="48"/>
      <c r="N67" s="163"/>
    </row>
    <row r="68" spans="1:17" s="38" customFormat="1" ht="18.5" x14ac:dyDescent="0.45">
      <c r="A68" s="71">
        <f>IF(F68&lt;&gt;"",(LARGE(A$7:A67,1)+1),"")</f>
        <v>23</v>
      </c>
      <c r="B68" s="137" t="s">
        <v>176</v>
      </c>
      <c r="C68" s="134">
        <v>39</v>
      </c>
      <c r="D68" s="51" t="s">
        <v>10</v>
      </c>
      <c r="E68" s="48">
        <f>G68+H68+J68+I68</f>
        <v>21.16</v>
      </c>
      <c r="F68" s="163">
        <f>E68*C68</f>
        <v>825.24</v>
      </c>
      <c r="G68" s="59">
        <v>7</v>
      </c>
      <c r="H68" s="48">
        <v>11.4</v>
      </c>
      <c r="I68" s="48">
        <f>IF(D68=0," ",(G68)*(Details!$C$4+Details!$C$8))</f>
        <v>1.0500000000000003</v>
      </c>
      <c r="J68" s="163">
        <f>IF(D68=0," ",(H68)*(Details!$C$6+Details!$C$8))</f>
        <v>1.7100000000000004</v>
      </c>
      <c r="K68" s="59">
        <f>+G68*C68</f>
        <v>273</v>
      </c>
      <c r="L68" s="48">
        <f>+H68*C68</f>
        <v>444.6</v>
      </c>
      <c r="M68" s="48">
        <f>IF(D68=0," ",(I68*C68))</f>
        <v>40.95000000000001</v>
      </c>
      <c r="N68" s="163">
        <f>IF(D68=0," ",(J68*C68))</f>
        <v>66.690000000000012</v>
      </c>
    </row>
    <row r="69" spans="1:17" s="38" customFormat="1" ht="18.5" x14ac:dyDescent="0.45">
      <c r="A69" s="71"/>
      <c r="B69" s="137"/>
      <c r="C69" s="134"/>
      <c r="D69" s="51"/>
      <c r="E69" s="48"/>
      <c r="F69" s="163"/>
      <c r="G69" s="48"/>
      <c r="H69" s="48"/>
      <c r="I69" s="48"/>
      <c r="J69" s="163"/>
      <c r="K69" s="59"/>
      <c r="L69" s="48"/>
      <c r="M69" s="48"/>
      <c r="N69" s="163"/>
    </row>
    <row r="70" spans="1:17" s="38" customFormat="1" ht="18.5" x14ac:dyDescent="0.45">
      <c r="A70" s="71"/>
      <c r="B70" s="137"/>
      <c r="C70" s="134"/>
      <c r="D70" s="51"/>
      <c r="E70" s="48"/>
      <c r="F70" s="163"/>
      <c r="G70" s="48"/>
      <c r="H70" s="48"/>
      <c r="I70" s="48"/>
      <c r="J70" s="163"/>
      <c r="K70" s="59"/>
      <c r="L70" s="48"/>
      <c r="M70" s="48"/>
      <c r="N70" s="163"/>
    </row>
    <row r="71" spans="1:17" s="38" customFormat="1" ht="18.5" x14ac:dyDescent="0.45">
      <c r="A71" s="71" t="str">
        <f>IF(F71&lt;&gt;"",(LARGE(A$7:A68,1)+1),"")</f>
        <v/>
      </c>
      <c r="B71" s="149" t="s">
        <v>148</v>
      </c>
      <c r="C71" s="138"/>
      <c r="D71" s="51"/>
      <c r="E71" s="48"/>
      <c r="F71" s="163"/>
      <c r="G71" s="48"/>
      <c r="H71" s="48"/>
      <c r="I71" s="48"/>
      <c r="J71" s="163"/>
      <c r="K71" s="59"/>
      <c r="L71" s="48"/>
      <c r="M71" s="48"/>
      <c r="N71" s="163" t="str">
        <f t="shared" si="0"/>
        <v xml:space="preserve"> </v>
      </c>
      <c r="O71" s="199"/>
      <c r="P71" s="51"/>
      <c r="Q71" s="51"/>
    </row>
    <row r="72" spans="1:17" s="38" customFormat="1" ht="18.5" x14ac:dyDescent="0.45">
      <c r="A72" s="71" t="str">
        <f>IF(F72&lt;&gt;"",(LARGE(A$7:A71,1)+1),"")</f>
        <v/>
      </c>
      <c r="B72" s="149"/>
      <c r="C72" s="134"/>
      <c r="D72" s="51"/>
      <c r="E72" s="48"/>
      <c r="F72" s="163"/>
      <c r="G72" s="48"/>
      <c r="H72" s="48"/>
      <c r="I72" s="48"/>
      <c r="J72" s="163"/>
      <c r="K72" s="59"/>
      <c r="L72" s="48"/>
      <c r="M72" s="48"/>
      <c r="N72" s="163" t="str">
        <f t="shared" si="0"/>
        <v xml:space="preserve"> </v>
      </c>
      <c r="O72" s="199"/>
      <c r="P72" s="51"/>
      <c r="Q72" s="51"/>
    </row>
    <row r="73" spans="1:17" s="38" customFormat="1" ht="18.5" x14ac:dyDescent="0.45">
      <c r="A73" s="71">
        <f>IF(F73&lt;&gt;"",(LARGE(A$7:A72,1)+1),"")</f>
        <v>24</v>
      </c>
      <c r="B73" s="136" t="s">
        <v>149</v>
      </c>
      <c r="C73" s="134">
        <f>+C77*0.45*1</f>
        <v>4.95</v>
      </c>
      <c r="D73" s="51" t="s">
        <v>28</v>
      </c>
      <c r="E73" s="48">
        <f>G73+H73+J73+I73</f>
        <v>32.200000000000003</v>
      </c>
      <c r="F73" s="163">
        <f>E73*C73</f>
        <v>159.39000000000001</v>
      </c>
      <c r="G73" s="48">
        <v>28</v>
      </c>
      <c r="H73" s="48"/>
      <c r="I73" s="48">
        <f>IF(D73=0," ",(G73)*(Details!$C$4+Details!$C$8))</f>
        <v>4.2000000000000011</v>
      </c>
      <c r="J73" s="163">
        <f>IF(D73=0," ",(H73)*(Details!$C$6+Details!$C$8))</f>
        <v>0</v>
      </c>
      <c r="K73" s="59">
        <f>+G73*C73</f>
        <v>138.6</v>
      </c>
      <c r="L73" s="48">
        <f>+H73*C73</f>
        <v>0</v>
      </c>
      <c r="M73" s="48">
        <f>IF(D73=0," ",(I73*C73))</f>
        <v>20.790000000000006</v>
      </c>
      <c r="N73" s="163">
        <f t="shared" si="0"/>
        <v>0</v>
      </c>
      <c r="O73" s="199"/>
      <c r="P73" s="51"/>
      <c r="Q73" s="51"/>
    </row>
    <row r="74" spans="1:17" s="38" customFormat="1" ht="18.5" x14ac:dyDescent="0.45">
      <c r="A74" s="71" t="str">
        <f>IF(F74&lt;&gt;"",(LARGE(A$7:A73,1)+1),"")</f>
        <v/>
      </c>
      <c r="B74" s="136"/>
      <c r="C74" s="134"/>
      <c r="D74" s="51"/>
      <c r="E74" s="48"/>
      <c r="F74" s="163"/>
      <c r="G74" s="48"/>
      <c r="H74" s="48"/>
      <c r="I74" s="48"/>
      <c r="J74" s="163"/>
      <c r="K74" s="59"/>
      <c r="L74" s="48"/>
      <c r="M74" s="48"/>
      <c r="N74" s="163" t="str">
        <f t="shared" si="0"/>
        <v xml:space="preserve"> </v>
      </c>
      <c r="O74" s="199"/>
      <c r="P74" s="51"/>
      <c r="Q74" s="51"/>
    </row>
    <row r="75" spans="1:17" s="38" customFormat="1" ht="18.5" x14ac:dyDescent="0.45">
      <c r="A75" s="71">
        <f>IF(F75&lt;&gt;"",(LARGE(A$7:A74,1)+1),"")</f>
        <v>25</v>
      </c>
      <c r="B75" s="136" t="s">
        <v>29</v>
      </c>
      <c r="C75" s="134">
        <f>C73</f>
        <v>4.95</v>
      </c>
      <c r="D75" s="51" t="s">
        <v>28</v>
      </c>
      <c r="E75" s="48">
        <f>G75+H75+J75+I75</f>
        <v>11.270000000000001</v>
      </c>
      <c r="F75" s="163">
        <f>E75*C75</f>
        <v>55.786500000000011</v>
      </c>
      <c r="G75" s="59">
        <v>9.8000000000000007</v>
      </c>
      <c r="H75" s="48"/>
      <c r="I75" s="48">
        <f>IF(D75=0," ",(G75)*(Details!$C$4+Details!$C$8))</f>
        <v>1.4700000000000004</v>
      </c>
      <c r="J75" s="163">
        <f>IF(D75=0," ",(H75)*(Details!$C$6+Details!$C$8))</f>
        <v>0</v>
      </c>
      <c r="K75" s="59">
        <f>+G75*C75</f>
        <v>48.510000000000005</v>
      </c>
      <c r="L75" s="48">
        <f>+H75*C75</f>
        <v>0</v>
      </c>
      <c r="M75" s="48">
        <f>IF(D75=0," ",(I75*C75))</f>
        <v>7.2765000000000022</v>
      </c>
      <c r="N75" s="163">
        <f t="shared" si="0"/>
        <v>0</v>
      </c>
      <c r="O75" s="199"/>
      <c r="P75" s="51"/>
      <c r="Q75" s="51"/>
    </row>
    <row r="76" spans="1:17" s="38" customFormat="1" ht="18.5" x14ac:dyDescent="0.45">
      <c r="A76" s="71" t="str">
        <f>IF(F76&lt;&gt;"",(LARGE(A$7:A75,1)+1),"")</f>
        <v/>
      </c>
      <c r="B76" s="136"/>
      <c r="C76" s="134"/>
      <c r="D76" s="51"/>
      <c r="E76" s="48"/>
      <c r="F76" s="163"/>
      <c r="G76" s="48"/>
      <c r="H76" s="48"/>
      <c r="I76" s="48"/>
      <c r="J76" s="163"/>
      <c r="K76" s="59"/>
      <c r="L76" s="48"/>
      <c r="M76" s="48"/>
      <c r="N76" s="163" t="str">
        <f t="shared" si="0"/>
        <v xml:space="preserve"> </v>
      </c>
      <c r="O76" s="199"/>
      <c r="P76" s="51"/>
      <c r="Q76" s="51"/>
    </row>
    <row r="77" spans="1:17" s="38" customFormat="1" ht="18.5" x14ac:dyDescent="0.45">
      <c r="A77" s="71">
        <f>IF(F77&lt;&gt;"",(LARGE(A$7:A76,1)+1),"")</f>
        <v>26</v>
      </c>
      <c r="B77" s="38" t="s">
        <v>183</v>
      </c>
      <c r="C77" s="138">
        <v>11</v>
      </c>
      <c r="D77" s="51" t="s">
        <v>13</v>
      </c>
      <c r="E77" s="48">
        <f>G77+H77+J77+I77</f>
        <v>16.0425</v>
      </c>
      <c r="F77" s="163">
        <f>E77*C77</f>
        <v>176.4675</v>
      </c>
      <c r="G77" s="48">
        <v>5.5</v>
      </c>
      <c r="H77" s="48">
        <v>8.4499999999999993</v>
      </c>
      <c r="I77" s="48">
        <f>IF(D77=0," ",(G77)*(Details!$C$4+Details!$C$8))</f>
        <v>0.82500000000000018</v>
      </c>
      <c r="J77" s="163">
        <f>IF(D77=0," ",(H77)*(Details!$C$6+Details!$C$8))</f>
        <v>1.2675000000000001</v>
      </c>
      <c r="K77" s="59">
        <f>+G77*C77</f>
        <v>60.5</v>
      </c>
      <c r="L77" s="48">
        <f>+H77*C77</f>
        <v>92.949999999999989</v>
      </c>
      <c r="M77" s="48">
        <f>IF(D77=0," ",(I77*C77))</f>
        <v>9.0750000000000028</v>
      </c>
      <c r="N77" s="163">
        <f t="shared" si="0"/>
        <v>13.942500000000001</v>
      </c>
      <c r="O77" s="199"/>
      <c r="P77" s="51"/>
      <c r="Q77" s="51"/>
    </row>
    <row r="78" spans="1:17" s="38" customFormat="1" ht="18.5" x14ac:dyDescent="0.45">
      <c r="A78" s="71" t="str">
        <f>IF(F78&lt;&gt;"",(LARGE(A$7:A77,1)+1),"")</f>
        <v/>
      </c>
      <c r="C78" s="138"/>
      <c r="D78" s="51"/>
      <c r="E78" s="48"/>
      <c r="F78" s="163"/>
      <c r="G78" s="48"/>
      <c r="H78" s="48"/>
      <c r="I78" s="48"/>
      <c r="J78" s="163"/>
      <c r="K78" s="59"/>
      <c r="L78" s="48"/>
      <c r="M78" s="48"/>
      <c r="N78" s="163" t="str">
        <f t="shared" si="0"/>
        <v xml:space="preserve"> </v>
      </c>
      <c r="O78" s="199"/>
      <c r="P78" s="51"/>
      <c r="Q78" s="51"/>
    </row>
    <row r="79" spans="1:17" s="38" customFormat="1" ht="18.5" x14ac:dyDescent="0.45">
      <c r="A79" s="71">
        <f>IF(F79&lt;&gt;"",(LARGE(A$7:A78,1)+1),"")</f>
        <v>27</v>
      </c>
      <c r="B79" s="38" t="s">
        <v>177</v>
      </c>
      <c r="C79" s="138">
        <f>C77</f>
        <v>11</v>
      </c>
      <c r="D79" s="51" t="s">
        <v>13</v>
      </c>
      <c r="E79" s="48">
        <f>G79+H79+J79+I79</f>
        <v>21.85</v>
      </c>
      <c r="F79" s="163">
        <f>E79*C79</f>
        <v>240.35000000000002</v>
      </c>
      <c r="G79" s="48">
        <v>7.2</v>
      </c>
      <c r="H79" s="48">
        <v>11.8</v>
      </c>
      <c r="I79" s="48">
        <f>IF(D79=0," ",(G79)*(Details!$C$4+Details!$C$8))</f>
        <v>1.0800000000000003</v>
      </c>
      <c r="J79" s="163">
        <f>IF(D79=0," ",(H79)*(Details!$C$6+Details!$C$8))</f>
        <v>1.7700000000000005</v>
      </c>
      <c r="K79" s="59">
        <f>+G79*C79</f>
        <v>79.2</v>
      </c>
      <c r="L79" s="48">
        <f>+H79*C79</f>
        <v>129.80000000000001</v>
      </c>
      <c r="M79" s="48">
        <f>IF(D79=0," ",(I79*C79))</f>
        <v>11.880000000000003</v>
      </c>
      <c r="N79" s="163">
        <f t="shared" si="0"/>
        <v>19.470000000000006</v>
      </c>
      <c r="O79" s="199"/>
      <c r="P79" s="51"/>
      <c r="Q79" s="51"/>
    </row>
    <row r="80" spans="1:17" s="38" customFormat="1" ht="18.5" x14ac:dyDescent="0.45">
      <c r="A80" s="71" t="str">
        <f>IF(F80&lt;&gt;"",(LARGE(A$7:A79,1)+1),"")</f>
        <v/>
      </c>
      <c r="C80" s="138"/>
      <c r="D80" s="51"/>
      <c r="E80" s="48"/>
      <c r="F80" s="163"/>
      <c r="G80" s="48"/>
      <c r="H80" s="48"/>
      <c r="I80" s="48"/>
      <c r="J80" s="163"/>
      <c r="K80" s="59"/>
      <c r="L80" s="48"/>
      <c r="M80" s="48"/>
      <c r="N80" s="163" t="str">
        <f t="shared" si="0"/>
        <v xml:space="preserve"> </v>
      </c>
      <c r="O80" s="199"/>
      <c r="P80" s="51"/>
      <c r="Q80" s="51"/>
    </row>
    <row r="81" spans="1:17" s="38" customFormat="1" ht="18.5" x14ac:dyDescent="0.45">
      <c r="A81" s="71">
        <f>IF(F81&lt;&gt;"",(LARGE(A$7:A80,1)+1),"")</f>
        <v>28</v>
      </c>
      <c r="B81" s="38" t="s">
        <v>150</v>
      </c>
      <c r="C81" s="138">
        <f>C75</f>
        <v>4.95</v>
      </c>
      <c r="D81" s="51" t="s">
        <v>28</v>
      </c>
      <c r="E81" s="48">
        <f>G81+H81+J81+I81</f>
        <v>15.41</v>
      </c>
      <c r="F81" s="163">
        <f>E81*C81</f>
        <v>76.279499999999999</v>
      </c>
      <c r="G81" s="48">
        <v>13.4</v>
      </c>
      <c r="H81" s="48"/>
      <c r="I81" s="48">
        <f>IF(D81=0," ",(G81)*(Details!$C$4+Details!$C$8))</f>
        <v>2.0100000000000002</v>
      </c>
      <c r="J81" s="163">
        <f>IF(D81=0," ",(H81)*(Details!$C$6+Details!$C$8))</f>
        <v>0</v>
      </c>
      <c r="K81" s="59">
        <f>+G81*C81</f>
        <v>66.33</v>
      </c>
      <c r="L81" s="48">
        <f>+H81*C81</f>
        <v>0</v>
      </c>
      <c r="M81" s="48">
        <f>IF(D81=0," ",(I81*C81))</f>
        <v>9.9495000000000022</v>
      </c>
      <c r="N81" s="163">
        <f t="shared" si="0"/>
        <v>0</v>
      </c>
      <c r="O81" s="199"/>
      <c r="P81" s="51"/>
      <c r="Q81" s="51"/>
    </row>
    <row r="82" spans="1:17" s="38" customFormat="1" ht="18.5" x14ac:dyDescent="0.45">
      <c r="A82" s="71" t="str">
        <f>IF(F82&lt;&gt;"",(LARGE(A$7:A81,1)+1),"")</f>
        <v/>
      </c>
      <c r="C82" s="138"/>
      <c r="D82" s="51"/>
      <c r="E82" s="48"/>
      <c r="F82" s="163"/>
      <c r="G82" s="48"/>
      <c r="H82" s="48"/>
      <c r="I82" s="48"/>
      <c r="J82" s="163"/>
      <c r="K82" s="59"/>
      <c r="L82" s="48"/>
      <c r="M82" s="48"/>
      <c r="N82" s="163" t="str">
        <f t="shared" si="0"/>
        <v xml:space="preserve"> </v>
      </c>
      <c r="O82" s="199"/>
      <c r="P82" s="51"/>
      <c r="Q82" s="51"/>
    </row>
    <row r="83" spans="1:17" s="38" customFormat="1" ht="18.5" x14ac:dyDescent="0.45">
      <c r="A83" s="71">
        <f>IF(F83&lt;&gt;"",(LARGE(A$7:A82,1)+1),"")</f>
        <v>29</v>
      </c>
      <c r="B83" s="38" t="s">
        <v>151</v>
      </c>
      <c r="C83" s="138">
        <v>1</v>
      </c>
      <c r="D83" s="51" t="s">
        <v>11</v>
      </c>
      <c r="E83" s="48">
        <f>G83+H83+J83+I83</f>
        <v>92</v>
      </c>
      <c r="F83" s="163">
        <f>E83*C83</f>
        <v>92</v>
      </c>
      <c r="G83" s="59">
        <v>80</v>
      </c>
      <c r="H83" s="48"/>
      <c r="I83" s="48">
        <f>IF(D83=0," ",(G83)*(Details!$C$4+Details!$C$8))</f>
        <v>12.000000000000002</v>
      </c>
      <c r="J83" s="163">
        <f>IF(D83=0," ",(H83)*(Details!$C$6+Details!$C$8))</f>
        <v>0</v>
      </c>
      <c r="K83" s="59">
        <f>+G83*C83</f>
        <v>80</v>
      </c>
      <c r="L83" s="48">
        <f>+H83*C83</f>
        <v>0</v>
      </c>
      <c r="M83" s="48">
        <f>IF(D83=0," ",(I83*C83))</f>
        <v>12.000000000000002</v>
      </c>
      <c r="N83" s="163">
        <f t="shared" si="0"/>
        <v>0</v>
      </c>
      <c r="O83" s="199"/>
      <c r="P83" s="51"/>
      <c r="Q83" s="51"/>
    </row>
    <row r="84" spans="1:17" s="38" customFormat="1" ht="18.5" x14ac:dyDescent="0.45">
      <c r="A84" s="71" t="str">
        <f>IF(F84&lt;&gt;"",(LARGE(A$7:A83,1)+1),"")</f>
        <v/>
      </c>
      <c r="C84" s="138"/>
      <c r="D84" s="51"/>
      <c r="E84" s="48"/>
      <c r="F84" s="163"/>
      <c r="G84" s="48"/>
      <c r="H84" s="48"/>
      <c r="I84" s="48"/>
      <c r="J84" s="163"/>
      <c r="K84" s="59"/>
      <c r="L84" s="48"/>
      <c r="M84" s="48"/>
      <c r="N84" s="163"/>
      <c r="O84" s="199"/>
      <c r="P84" s="51"/>
      <c r="Q84" s="51"/>
    </row>
    <row r="85" spans="1:17" s="38" customFormat="1" ht="18.5" x14ac:dyDescent="0.45">
      <c r="A85" s="71" t="str">
        <f>IF(F85&lt;&gt;"",(LARGE(A$7:A84,1)+1),"")</f>
        <v/>
      </c>
      <c r="B85" s="149" t="s">
        <v>152</v>
      </c>
      <c r="C85" s="134"/>
      <c r="D85" s="51"/>
      <c r="E85" s="48"/>
      <c r="F85" s="163"/>
      <c r="G85" s="48"/>
      <c r="H85" s="48"/>
      <c r="I85" s="48"/>
      <c r="J85" s="163"/>
      <c r="K85" s="59"/>
      <c r="L85" s="48"/>
      <c r="M85" s="48"/>
      <c r="N85" s="163" t="str">
        <f t="shared" si="0"/>
        <v xml:space="preserve"> </v>
      </c>
      <c r="O85" s="199"/>
      <c r="P85" s="51"/>
      <c r="Q85" s="51"/>
    </row>
    <row r="86" spans="1:17" s="38" customFormat="1" ht="18.5" x14ac:dyDescent="0.45">
      <c r="A86" s="71"/>
      <c r="B86" s="149"/>
      <c r="C86" s="134"/>
      <c r="D86" s="51"/>
      <c r="E86" s="48"/>
      <c r="F86" s="163"/>
      <c r="G86" s="48"/>
      <c r="H86" s="48"/>
      <c r="I86" s="48"/>
      <c r="J86" s="163"/>
      <c r="K86" s="59"/>
      <c r="L86" s="48"/>
      <c r="M86" s="48"/>
      <c r="N86" s="163"/>
      <c r="O86" s="199"/>
      <c r="P86" s="51"/>
      <c r="Q86" s="51"/>
    </row>
    <row r="87" spans="1:17" s="38" customFormat="1" ht="18.5" x14ac:dyDescent="0.45">
      <c r="A87" s="71">
        <f>IF(F87&lt;&gt;"",(LARGE(A$7:A85,1)+1),"")</f>
        <v>30</v>
      </c>
      <c r="B87" s="137" t="s">
        <v>178</v>
      </c>
      <c r="C87" s="134">
        <v>1</v>
      </c>
      <c r="D87" s="51" t="s">
        <v>11</v>
      </c>
      <c r="E87" s="48">
        <f>G87+H87+J87+I87</f>
        <v>207</v>
      </c>
      <c r="F87" s="163">
        <f>E87*C87</f>
        <v>207</v>
      </c>
      <c r="G87" s="59">
        <v>180</v>
      </c>
      <c r="H87" s="48"/>
      <c r="I87" s="48">
        <f>IF(D87=0," ",(G87)*(Details!$C$4+Details!$C$8))</f>
        <v>27.000000000000004</v>
      </c>
      <c r="J87" s="163">
        <f>IF(D87=0," ",(H87)*(Details!$C$6+Details!$C$8))</f>
        <v>0</v>
      </c>
      <c r="K87" s="59">
        <f>+G87*C87</f>
        <v>180</v>
      </c>
      <c r="L87" s="48">
        <f>+H87*C87</f>
        <v>0</v>
      </c>
      <c r="M87" s="48">
        <f>IF(D87=0," ",(I87*C87))</f>
        <v>27.000000000000004</v>
      </c>
      <c r="N87" s="163">
        <f>IF(D87=0," ",(J87*C87))</f>
        <v>0</v>
      </c>
      <c r="O87" s="199"/>
      <c r="P87" s="51"/>
      <c r="Q87" s="51"/>
    </row>
    <row r="88" spans="1:17" s="38" customFormat="1" ht="18.5" x14ac:dyDescent="0.45">
      <c r="A88" s="71" t="str">
        <f>IF(F88&lt;&gt;"",(LARGE(A$7:A87,1)+1),"")</f>
        <v/>
      </c>
      <c r="B88" s="137"/>
      <c r="C88" s="134"/>
      <c r="D88" s="51"/>
      <c r="E88" s="48"/>
      <c r="F88" s="163"/>
      <c r="G88" s="59"/>
      <c r="H88" s="48"/>
      <c r="I88" s="48"/>
      <c r="J88" s="163"/>
      <c r="K88" s="59"/>
      <c r="L88" s="48"/>
      <c r="M88" s="48"/>
      <c r="N88" s="163"/>
      <c r="O88" s="199"/>
      <c r="P88" s="51"/>
      <c r="Q88" s="51"/>
    </row>
    <row r="89" spans="1:17" s="38" customFormat="1" ht="18.5" x14ac:dyDescent="0.45">
      <c r="A89" s="71">
        <f>IF(F89&lt;&gt;"",(LARGE(A$7:A87,1)+1),"")</f>
        <v>31</v>
      </c>
      <c r="B89" s="137" t="s">
        <v>168</v>
      </c>
      <c r="C89" s="134">
        <v>1</v>
      </c>
      <c r="D89" s="51" t="s">
        <v>12</v>
      </c>
      <c r="E89" s="48">
        <f>G89+H89+J89+I89</f>
        <v>586.5</v>
      </c>
      <c r="F89" s="163">
        <f>E89*C89</f>
        <v>586.5</v>
      </c>
      <c r="G89" s="59">
        <v>130</v>
      </c>
      <c r="H89" s="48">
        <v>380</v>
      </c>
      <c r="I89" s="48">
        <f>IF(D89=0," ",(G89)*(Details!$C$4+Details!$C$8))</f>
        <v>19.500000000000004</v>
      </c>
      <c r="J89" s="163">
        <f>IF(D89=0," ",(H89)*(Details!$C$6+Details!$C$8))</f>
        <v>57.000000000000007</v>
      </c>
      <c r="K89" s="59">
        <f>+G89*C89</f>
        <v>130</v>
      </c>
      <c r="L89" s="48">
        <f>+H89*C89</f>
        <v>380</v>
      </c>
      <c r="M89" s="48">
        <f>IF(D89=0," ",(I89*C89))</f>
        <v>19.500000000000004</v>
      </c>
      <c r="N89" s="163">
        <f>IF(D89=0," ",(J89*C89))</f>
        <v>57.000000000000007</v>
      </c>
      <c r="O89" s="199"/>
      <c r="P89" s="51"/>
      <c r="Q89" s="51"/>
    </row>
    <row r="90" spans="1:17" s="38" customFormat="1" ht="18.5" x14ac:dyDescent="0.45">
      <c r="A90" s="71"/>
      <c r="B90" s="137"/>
      <c r="C90" s="134"/>
      <c r="D90" s="51"/>
      <c r="E90" s="48"/>
      <c r="F90" s="163"/>
      <c r="G90" s="59"/>
      <c r="H90" s="48"/>
      <c r="I90" s="48"/>
      <c r="J90" s="163"/>
      <c r="K90" s="59"/>
      <c r="L90" s="48"/>
      <c r="M90" s="48"/>
      <c r="N90" s="163"/>
      <c r="O90" s="199"/>
      <c r="P90" s="51"/>
      <c r="Q90" s="51"/>
    </row>
    <row r="91" spans="1:17" s="38" customFormat="1" ht="18.5" x14ac:dyDescent="0.45">
      <c r="A91" s="71">
        <f>IF(F91&lt;&gt;"",(LARGE(A$7:A88,1)+1),"")</f>
        <v>31</v>
      </c>
      <c r="B91" s="137" t="s">
        <v>179</v>
      </c>
      <c r="C91" s="134">
        <v>1</v>
      </c>
      <c r="D91" s="51" t="s">
        <v>12</v>
      </c>
      <c r="E91" s="48">
        <f>G91+H91+J91+I91</f>
        <v>327.75</v>
      </c>
      <c r="F91" s="163">
        <f>E91*C91</f>
        <v>327.75</v>
      </c>
      <c r="G91" s="59">
        <v>90</v>
      </c>
      <c r="H91" s="48">
        <v>195</v>
      </c>
      <c r="I91" s="48">
        <f>IF(D91=0," ",(G91)*(Details!$C$4+Details!$C$8))</f>
        <v>13.500000000000002</v>
      </c>
      <c r="J91" s="163">
        <f>IF(D91=0," ",(H91)*(Details!$C$6+Details!$C$8))</f>
        <v>29.250000000000004</v>
      </c>
      <c r="K91" s="59">
        <f>+G91*C91</f>
        <v>90</v>
      </c>
      <c r="L91" s="48">
        <f>+H91*C91</f>
        <v>195</v>
      </c>
      <c r="M91" s="48">
        <f>IF(D91=0," ",(I91*C91))</f>
        <v>13.500000000000002</v>
      </c>
      <c r="N91" s="163">
        <f>IF(D91=0," ",(J91*C91))</f>
        <v>29.250000000000004</v>
      </c>
      <c r="O91" s="199"/>
      <c r="P91" s="51"/>
      <c r="Q91" s="51"/>
    </row>
    <row r="92" spans="1:17" s="38" customFormat="1" ht="18.5" x14ac:dyDescent="0.45">
      <c r="A92" s="71" t="str">
        <f>IF(F92&lt;&gt;"",(LARGE(A$7:A91,1)+1),"")</f>
        <v/>
      </c>
      <c r="B92" s="136"/>
      <c r="C92" s="134"/>
      <c r="D92" s="51"/>
      <c r="E92" s="48"/>
      <c r="F92" s="163"/>
      <c r="G92" s="48"/>
      <c r="H92" s="48"/>
      <c r="I92" s="48"/>
      <c r="J92" s="163"/>
      <c r="K92" s="59"/>
      <c r="L92" s="48"/>
      <c r="M92" s="48"/>
      <c r="N92" s="163"/>
      <c r="O92" s="199"/>
      <c r="P92" s="51"/>
      <c r="Q92" s="51"/>
    </row>
    <row r="93" spans="1:17" s="38" customFormat="1" ht="18.5" x14ac:dyDescent="0.45">
      <c r="A93" s="71" t="str">
        <f>IF(F93&lt;&gt;"",(LARGE(A$7:A92,1)+1),"")</f>
        <v/>
      </c>
      <c r="B93" s="149" t="s">
        <v>180</v>
      </c>
      <c r="C93" s="138"/>
      <c r="D93" s="51"/>
      <c r="E93" s="48"/>
      <c r="F93" s="163"/>
      <c r="G93" s="59"/>
      <c r="H93" s="48"/>
      <c r="I93" s="48"/>
      <c r="J93" s="163"/>
      <c r="K93" s="59"/>
      <c r="L93" s="48"/>
      <c r="M93" s="48"/>
      <c r="N93" s="163"/>
      <c r="O93" s="199"/>
      <c r="P93" s="51"/>
      <c r="Q93" s="51"/>
    </row>
    <row r="94" spans="1:17" s="38" customFormat="1" ht="18.5" x14ac:dyDescent="0.45">
      <c r="A94" s="71" t="str">
        <f>IF(F94&lt;&gt;"",(LARGE(A$7:A93,1)+1),"")</f>
        <v/>
      </c>
      <c r="B94" s="139"/>
      <c r="C94" s="138"/>
      <c r="D94" s="51"/>
      <c r="E94" s="48"/>
      <c r="F94" s="163"/>
      <c r="G94" s="48"/>
      <c r="H94" s="48"/>
      <c r="I94" s="48"/>
      <c r="J94" s="163"/>
      <c r="K94" s="59"/>
      <c r="L94" s="48"/>
      <c r="M94" s="48"/>
      <c r="N94" s="163"/>
      <c r="O94" s="199"/>
      <c r="P94" s="51"/>
      <c r="Q94" s="51"/>
    </row>
    <row r="95" spans="1:17" s="38" customFormat="1" ht="18.5" x14ac:dyDescent="0.45">
      <c r="A95" s="71">
        <f>IF(F95&lt;&gt;"",(LARGE(A$7:A94,1)+1),"")</f>
        <v>32</v>
      </c>
      <c r="B95" s="137" t="s">
        <v>182</v>
      </c>
      <c r="C95" s="138">
        <v>1</v>
      </c>
      <c r="D95" s="51" t="s">
        <v>11</v>
      </c>
      <c r="E95" s="48">
        <f>G95+H95+J95+I95</f>
        <v>402.5</v>
      </c>
      <c r="F95" s="163">
        <f>E95*C95</f>
        <v>402.5</v>
      </c>
      <c r="G95" s="59">
        <v>160</v>
      </c>
      <c r="H95" s="48">
        <v>190</v>
      </c>
      <c r="I95" s="48">
        <f>IF(D95=0," ",(G95)*(Details!$C$4+Details!$C$8))</f>
        <v>24.000000000000004</v>
      </c>
      <c r="J95" s="163">
        <f>IF(D95=0," ",(H95)*(Details!$C$6+Details!$C$8))</f>
        <v>28.500000000000004</v>
      </c>
      <c r="K95" s="59">
        <f>+G95*C95</f>
        <v>160</v>
      </c>
      <c r="L95" s="48">
        <f>+H95*C95</f>
        <v>190</v>
      </c>
      <c r="M95" s="48">
        <f>IF(D95=0," ",(I95*C95))</f>
        <v>24.000000000000004</v>
      </c>
      <c r="N95" s="163">
        <f>IF(D95=0," ",(J95*C95))</f>
        <v>28.500000000000004</v>
      </c>
      <c r="O95" s="199"/>
      <c r="P95" s="51"/>
      <c r="Q95" s="51"/>
    </row>
    <row r="96" spans="1:17" s="38" customFormat="1" ht="18.5" x14ac:dyDescent="0.45">
      <c r="A96" s="71" t="str">
        <f>IF(F96&lt;&gt;"",(LARGE(A$7:A95,1)+1),"")</f>
        <v/>
      </c>
      <c r="B96" s="137"/>
      <c r="C96" s="134"/>
      <c r="D96" s="51"/>
      <c r="E96" s="48"/>
      <c r="F96" s="163"/>
      <c r="G96" s="48"/>
      <c r="H96" s="48"/>
      <c r="I96" s="48"/>
      <c r="J96" s="163"/>
      <c r="K96" s="59"/>
      <c r="L96" s="48"/>
      <c r="M96" s="48"/>
      <c r="N96" s="163"/>
      <c r="O96" s="199"/>
      <c r="P96" s="51"/>
      <c r="Q96" s="51"/>
    </row>
    <row r="97" spans="1:17" s="38" customFormat="1" ht="18.5" x14ac:dyDescent="0.45">
      <c r="A97" s="71"/>
      <c r="C97" s="134"/>
      <c r="D97" s="51"/>
      <c r="E97" s="48"/>
      <c r="F97" s="163"/>
      <c r="G97" s="48"/>
      <c r="H97" s="48"/>
      <c r="I97" s="48"/>
      <c r="J97" s="163"/>
      <c r="K97" s="48"/>
      <c r="L97" s="48"/>
      <c r="M97" s="48"/>
      <c r="N97" s="163"/>
      <c r="O97" s="199"/>
      <c r="P97" s="51"/>
      <c r="Q97" s="51"/>
    </row>
    <row r="98" spans="1:17" s="21" customFormat="1" ht="18.5" x14ac:dyDescent="0.45">
      <c r="A98" s="71" t="str">
        <f>IF(F98&lt;&gt;"",(LARGE(A$7:A96,1)+1),"")</f>
        <v/>
      </c>
      <c r="B98" s="137"/>
      <c r="C98" s="134"/>
      <c r="D98" s="51"/>
      <c r="E98" s="48"/>
      <c r="F98" s="163"/>
      <c r="G98" s="59"/>
      <c r="H98" s="48"/>
      <c r="I98" s="48"/>
      <c r="J98" s="163"/>
      <c r="K98" s="20"/>
      <c r="L98" s="20"/>
      <c r="M98" s="20"/>
      <c r="N98" s="163"/>
      <c r="P98" s="69" t="s">
        <v>100</v>
      </c>
    </row>
    <row r="99" spans="1:17" s="21" customFormat="1" ht="19" thickBot="1" x14ac:dyDescent="0.5">
      <c r="A99" s="71"/>
      <c r="B99" s="145"/>
      <c r="C99" s="134"/>
      <c r="D99" s="60"/>
      <c r="E99" s="62" t="s">
        <v>72</v>
      </c>
      <c r="F99" s="164">
        <f>SUM(F1:F98)</f>
        <v>16484.92225</v>
      </c>
      <c r="G99" s="59"/>
      <c r="H99" s="48"/>
      <c r="I99" s="48"/>
      <c r="J99" s="163"/>
      <c r="K99" s="189">
        <f>SUM(K7:K98)</f>
        <v>6676.0449999999992</v>
      </c>
      <c r="L99" s="190">
        <f>SUM(L7:L98)</f>
        <v>7658.6699999999992</v>
      </c>
      <c r="M99" s="190">
        <f>SUM(M7:M98)</f>
        <v>1001.4067500000001</v>
      </c>
      <c r="N99" s="164">
        <f>SUM(N7:N98)</f>
        <v>1148.8005000000003</v>
      </c>
      <c r="P99" s="69">
        <f>+F99-K99-L99-N99-M99</f>
        <v>1.8189894035458565E-12</v>
      </c>
    </row>
    <row r="100" spans="1:17" s="21" customFormat="1" ht="19.5" thickTop="1" thickBot="1" x14ac:dyDescent="0.5">
      <c r="A100" s="146" t="str">
        <f>IF(F100&lt;&gt;"",(LARGE(A$7:A99,1)+1),"")</f>
        <v/>
      </c>
      <c r="B100" s="147"/>
      <c r="C100" s="140"/>
      <c r="D100" s="63"/>
      <c r="E100" s="65"/>
      <c r="F100" s="165"/>
      <c r="G100" s="66"/>
      <c r="H100" s="65"/>
      <c r="I100" s="65"/>
      <c r="J100" s="67"/>
      <c r="K100" s="56"/>
      <c r="L100" s="56"/>
      <c r="M100" s="56"/>
      <c r="N100" s="152"/>
      <c r="P100" s="55"/>
    </row>
  </sheetData>
  <mergeCells count="2">
    <mergeCell ref="G5:J5"/>
    <mergeCell ref="K5:N5"/>
  </mergeCells>
  <conditionalFormatting sqref="G8:G10595">
    <cfRule type="notContainsBlanks" dxfId="17" priority="1">
      <formula>LEN(TRIM(G8))&gt;0</formula>
    </cfRule>
  </conditionalFormatting>
  <conditionalFormatting sqref="H23">
    <cfRule type="notContainsBlanks" dxfId="16" priority="164">
      <formula>LEN(TRIM(H23))&gt;0</formula>
    </cfRule>
  </conditionalFormatting>
  <conditionalFormatting sqref="H25">
    <cfRule type="notContainsBlanks" dxfId="15" priority="162">
      <formula>LEN(TRIM(H25))&gt;0</formula>
    </cfRule>
  </conditionalFormatting>
  <conditionalFormatting sqref="H27">
    <cfRule type="notContainsBlanks" dxfId="14" priority="160">
      <formula>LEN(TRIM(H27))&gt;0</formula>
    </cfRule>
  </conditionalFormatting>
  <conditionalFormatting sqref="H29">
    <cfRule type="notContainsBlanks" dxfId="13" priority="158">
      <formula>LEN(TRIM(H29))&gt;0</formula>
    </cfRule>
  </conditionalFormatting>
  <conditionalFormatting sqref="H31">
    <cfRule type="notContainsBlanks" dxfId="12" priority="10">
      <formula>LEN(TRIM(H31))&gt;0</formula>
    </cfRule>
  </conditionalFormatting>
  <conditionalFormatting sqref="H33">
    <cfRule type="notContainsBlanks" dxfId="11" priority="9">
      <formula>LEN(TRIM(H33))&gt;0</formula>
    </cfRule>
  </conditionalFormatting>
  <conditionalFormatting sqref="H36:H70">
    <cfRule type="notContainsBlanks" dxfId="10" priority="6">
      <formula>LEN(TRIM(H36))&gt;0</formula>
    </cfRule>
  </conditionalFormatting>
  <conditionalFormatting sqref="H87:H91">
    <cfRule type="notContainsBlanks" dxfId="9" priority="2">
      <formula>LEN(TRIM(H87))&gt;0</formula>
    </cfRule>
  </conditionalFormatting>
  <conditionalFormatting sqref="H93">
    <cfRule type="notContainsBlanks" dxfId="8" priority="98">
      <formula>LEN(TRIM(H93))&gt;0</formula>
    </cfRule>
  </conditionalFormatting>
  <conditionalFormatting sqref="H95">
    <cfRule type="notContainsBlanks" dxfId="7" priority="96">
      <formula>LEN(TRIM(H95))&gt;0</formula>
    </cfRule>
  </conditionalFormatting>
  <conditionalFormatting sqref="H8:I10 H11 H12:I12 H13:H20 I14 I16 I18 I20 I37 I39 I41 I43 I45 I47 I49 I51 I53 I55 I57 I59 I61 I63">
    <cfRule type="notContainsBlanks" dxfId="6" priority="184">
      <formula>LEN(TRIM(H8))&gt;0</formula>
    </cfRule>
  </conditionalFormatting>
  <conditionalFormatting sqref="H21:I22 H24:I24 H26:I26 H28:I28 H30:I30 H34:I35 H85:I86 H92:I92 H94:I94 H96:I10595">
    <cfRule type="notContainsBlanks" dxfId="5" priority="171">
      <formula>LEN(TRIM(H21))&gt;0</formula>
    </cfRule>
  </conditionalFormatting>
  <conditionalFormatting sqref="H32:I32">
    <cfRule type="notContainsBlanks" dxfId="4" priority="12">
      <formula>LEN(TRIM(H32))&gt;0</formula>
    </cfRule>
  </conditionalFormatting>
  <conditionalFormatting sqref="H71:I72 H73 H74:I74 H75 H76:I76 H77 H78:I78 H79 H80:I80 H81 H82:I82 H83:H84">
    <cfRule type="notContainsBlanks" dxfId="3" priority="175">
      <formula>LEN(TRIM(H71))&gt;0</formula>
    </cfRule>
  </conditionalFormatting>
  <conditionalFormatting sqref="P99">
    <cfRule type="cellIs" dxfId="2" priority="180" operator="equal">
      <formula>0</formula>
    </cfRule>
    <cfRule type="cellIs" dxfId="1" priority="181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5" sqref="E3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 xml:space="preserve">PROJECT: SAMPLE FOR SUBSTRUCTURE </v>
      </c>
      <c r="F2" s="35"/>
      <c r="G2" s="20"/>
      <c r="H2" s="26"/>
    </row>
    <row r="3" spans="1:11" x14ac:dyDescent="0.35">
      <c r="A3" s="15"/>
      <c r="B3" s="53" t="str">
        <f>+'Qual, Excl &amp; Assum'!B3</f>
        <v xml:space="preserve">DATE: 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8"/>
      <c r="J4" s="68"/>
    </row>
    <row r="5" spans="1:11" s="21" customFormat="1" ht="37.5" customHeight="1" thickBot="1" x14ac:dyDescent="0.55000000000000004">
      <c r="A5" s="169"/>
      <c r="B5" s="170" t="s">
        <v>9</v>
      </c>
      <c r="C5" s="187"/>
      <c r="D5" s="171"/>
      <c r="E5" s="172"/>
      <c r="F5" s="173"/>
      <c r="G5" s="172"/>
      <c r="H5" s="188"/>
      <c r="I5" s="283"/>
      <c r="J5" s="282"/>
    </row>
    <row r="6" spans="1:11" s="21" customFormat="1" ht="18.5" x14ac:dyDescent="0.45">
      <c r="A6" s="49"/>
      <c r="B6" s="38"/>
      <c r="C6" s="52"/>
      <c r="D6" s="38"/>
      <c r="E6" s="64"/>
      <c r="F6" s="161"/>
      <c r="G6" s="64"/>
      <c r="H6" s="166"/>
      <c r="I6" s="32"/>
      <c r="J6" s="32"/>
      <c r="K6" s="70">
        <v>1</v>
      </c>
    </row>
    <row r="7" spans="1:11" s="21" customFormat="1" ht="18.5" x14ac:dyDescent="0.45">
      <c r="A7" s="49"/>
      <c r="B7" s="3" t="s">
        <v>3</v>
      </c>
      <c r="C7" s="193" t="s">
        <v>8</v>
      </c>
      <c r="D7" s="194" t="s">
        <v>2</v>
      </c>
      <c r="E7" s="54" t="s">
        <v>1</v>
      </c>
      <c r="F7" s="195" t="s">
        <v>0</v>
      </c>
      <c r="G7" s="54" t="s">
        <v>20</v>
      </c>
      <c r="H7" s="174" t="s">
        <v>102</v>
      </c>
      <c r="I7" s="68"/>
      <c r="J7" s="68"/>
    </row>
    <row r="8" spans="1:11" s="21" customFormat="1" ht="18.5" x14ac:dyDescent="0.45">
      <c r="A8" s="49"/>
      <c r="B8" s="141"/>
      <c r="C8" s="185"/>
      <c r="D8" s="61"/>
      <c r="E8" s="62"/>
      <c r="F8" s="162"/>
      <c r="G8" s="62"/>
      <c r="H8" s="167"/>
      <c r="I8" s="32"/>
      <c r="J8" s="20"/>
    </row>
    <row r="9" spans="1:11" s="21" customFormat="1" ht="18.5" x14ac:dyDescent="0.45">
      <c r="A9" s="49">
        <v>1</v>
      </c>
      <c r="B9" s="186" t="s">
        <v>51</v>
      </c>
      <c r="C9" s="134">
        <v>1</v>
      </c>
      <c r="D9" s="51" t="s">
        <v>34</v>
      </c>
      <c r="E9" s="48">
        <v>0</v>
      </c>
      <c r="F9" s="163">
        <f>E9*C9</f>
        <v>0</v>
      </c>
      <c r="G9" s="48"/>
      <c r="H9" s="163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41"/>
      <c r="C10" s="185"/>
      <c r="D10" s="61"/>
      <c r="E10" s="62"/>
      <c r="F10" s="162"/>
      <c r="G10" s="62"/>
      <c r="H10" s="167"/>
      <c r="I10" s="32"/>
      <c r="J10" s="20"/>
    </row>
    <row r="11" spans="1:11" s="21" customFormat="1" ht="18.5" x14ac:dyDescent="0.45">
      <c r="A11" s="71">
        <f>IF(F11&lt;&gt;"",(LARGE(A$7:A10,1)+1),"")</f>
        <v>2</v>
      </c>
      <c r="B11" s="186" t="s">
        <v>31</v>
      </c>
      <c r="C11" s="134">
        <v>1</v>
      </c>
      <c r="D11" s="51" t="s">
        <v>12</v>
      </c>
      <c r="E11" s="48">
        <v>0</v>
      </c>
      <c r="F11" s="163">
        <f>+E11*C11</f>
        <v>0</v>
      </c>
      <c r="G11" s="48"/>
      <c r="H11" s="163">
        <f>IF(D11=0," ",(G11)*(Details!$C$4+Details!$C$8))</f>
        <v>0</v>
      </c>
      <c r="I11" s="32"/>
      <c r="J11" s="69"/>
    </row>
    <row r="12" spans="1:11" s="21" customFormat="1" ht="18.5" x14ac:dyDescent="0.45">
      <c r="A12" s="71" t="str">
        <f>IF(F12&lt;&gt;"",(LARGE(A$7:A11,1)+1),"")</f>
        <v/>
      </c>
      <c r="B12" s="38"/>
      <c r="C12" s="134"/>
      <c r="D12" s="60"/>
      <c r="E12" s="48"/>
      <c r="F12" s="163"/>
      <c r="G12" s="48"/>
      <c r="H12" s="167"/>
      <c r="I12" s="32"/>
      <c r="J12" s="20"/>
    </row>
    <row r="13" spans="1:11" s="21" customFormat="1" ht="18.5" x14ac:dyDescent="0.45">
      <c r="A13" s="71">
        <f>IF(F13&lt;&gt;"",(LARGE(A$7:A12,1)+1),"")</f>
        <v>3</v>
      </c>
      <c r="B13" s="38" t="s">
        <v>21</v>
      </c>
      <c r="C13" s="134">
        <v>1</v>
      </c>
      <c r="D13" s="51" t="s">
        <v>11</v>
      </c>
      <c r="E13" s="48">
        <v>0</v>
      </c>
      <c r="F13" s="163">
        <f>E13*C13</f>
        <v>0</v>
      </c>
      <c r="G13" s="48"/>
      <c r="H13" s="163">
        <f>IF(D13=0," ",(G13)*(Details!$C$4+Details!$C$8))</f>
        <v>0</v>
      </c>
      <c r="I13" s="32"/>
      <c r="J13" s="20"/>
    </row>
    <row r="14" spans="1:11" s="21" customFormat="1" ht="18.5" x14ac:dyDescent="0.45">
      <c r="A14" s="71" t="str">
        <f>IF(F14&lt;&gt;"",(LARGE(A$7:A13,1)+1),"")</f>
        <v/>
      </c>
      <c r="B14" s="38"/>
      <c r="C14" s="134"/>
      <c r="D14" s="51"/>
      <c r="E14" s="48"/>
      <c r="F14" s="163"/>
      <c r="G14" s="48"/>
      <c r="H14" s="167"/>
      <c r="I14" s="32"/>
      <c r="J14" s="20"/>
    </row>
    <row r="15" spans="1:11" s="21" customFormat="1" ht="18.5" x14ac:dyDescent="0.45">
      <c r="A15" s="71">
        <f>IF(F15&lt;&gt;"",(LARGE(A$7:A14,1)+1),"")</f>
        <v>4</v>
      </c>
      <c r="B15" s="137" t="s">
        <v>22</v>
      </c>
      <c r="C15" s="134">
        <v>1</v>
      </c>
      <c r="D15" s="51" t="s">
        <v>11</v>
      </c>
      <c r="E15" s="48">
        <v>0</v>
      </c>
      <c r="F15" s="163">
        <f>E15*C15</f>
        <v>0</v>
      </c>
      <c r="G15" s="48"/>
      <c r="H15" s="163">
        <f>IF(D15=0," ",(G15)*(Details!$C$4+Details!$C$8))</f>
        <v>0</v>
      </c>
      <c r="I15" s="32"/>
      <c r="J15" s="20"/>
    </row>
    <row r="16" spans="1:11" s="21" customFormat="1" ht="18.5" x14ac:dyDescent="0.45">
      <c r="A16" s="71" t="str">
        <f>IF(F16&lt;&gt;"",(LARGE(A$7:A15,1)+1),"")</f>
        <v/>
      </c>
      <c r="B16" s="137"/>
      <c r="C16" s="134"/>
      <c r="D16" s="60"/>
      <c r="E16" s="48"/>
      <c r="F16" s="163"/>
      <c r="G16" s="48"/>
      <c r="H16" s="167"/>
      <c r="I16" s="32"/>
      <c r="J16" s="20"/>
      <c r="K16" s="72"/>
    </row>
    <row r="17" spans="1:11" s="21" customFormat="1" ht="18.5" x14ac:dyDescent="0.45">
      <c r="A17" s="71">
        <f>IF(F17&lt;&gt;"",(LARGE(A$7:A16,1)+1),"")</f>
        <v>5</v>
      </c>
      <c r="B17" s="137" t="s">
        <v>23</v>
      </c>
      <c r="C17" s="134">
        <v>1</v>
      </c>
      <c r="D17" s="51" t="s">
        <v>11</v>
      </c>
      <c r="E17" s="48">
        <v>0</v>
      </c>
      <c r="F17" s="163">
        <f>E17*C17</f>
        <v>0</v>
      </c>
      <c r="G17" s="48"/>
      <c r="H17" s="163">
        <f>IF(D17=0," ",(G17)*(Details!$C$4+Details!$C$8))</f>
        <v>0</v>
      </c>
      <c r="I17" s="32"/>
      <c r="J17" s="20"/>
    </row>
    <row r="18" spans="1:11" s="21" customFormat="1" ht="18.5" x14ac:dyDescent="0.45">
      <c r="A18" s="71" t="str">
        <f>IF(F18&lt;&gt;"",(LARGE(A$7:A17,1)+1),"")</f>
        <v/>
      </c>
      <c r="B18" s="137"/>
      <c r="C18" s="134"/>
      <c r="D18" s="60"/>
      <c r="E18" s="48"/>
      <c r="F18" s="163"/>
      <c r="G18" s="48"/>
      <c r="H18" s="167"/>
      <c r="I18" s="32"/>
      <c r="J18" s="20"/>
      <c r="K18" s="36"/>
    </row>
    <row r="19" spans="1:11" s="21" customFormat="1" ht="18.5" x14ac:dyDescent="0.45">
      <c r="A19" s="71">
        <f>IF(F19&lt;&gt;"",(LARGE(A$7:A18,1)+1),"")</f>
        <v>6</v>
      </c>
      <c r="B19" s="137" t="s">
        <v>24</v>
      </c>
      <c r="C19" s="134">
        <v>1</v>
      </c>
      <c r="D19" s="51" t="s">
        <v>11</v>
      </c>
      <c r="E19" s="48">
        <v>0</v>
      </c>
      <c r="F19" s="163">
        <f>E19*C19</f>
        <v>0</v>
      </c>
      <c r="G19" s="48"/>
      <c r="H19" s="163">
        <f>IF(D19=0," ",(G19)*(Details!$C$4+Details!$C$8))</f>
        <v>0</v>
      </c>
      <c r="I19" s="32"/>
      <c r="J19" s="20"/>
    </row>
    <row r="20" spans="1:11" s="21" customFormat="1" ht="18.5" x14ac:dyDescent="0.45">
      <c r="A20" s="71" t="str">
        <f>IF(F20&lt;&gt;"",(LARGE(A$7:A19,1)+1),"")</f>
        <v/>
      </c>
      <c r="B20" s="137"/>
      <c r="C20" s="134"/>
      <c r="D20" s="60"/>
      <c r="E20" s="48"/>
      <c r="F20" s="163"/>
      <c r="G20" s="48"/>
      <c r="H20" s="167"/>
      <c r="I20" s="32"/>
      <c r="J20" s="20"/>
    </row>
    <row r="21" spans="1:11" s="21" customFormat="1" ht="18.5" x14ac:dyDescent="0.45">
      <c r="A21" s="71">
        <f>IF(F21&lt;&gt;"",(LARGE(A$7:A20,1)+1),"")</f>
        <v>7</v>
      </c>
      <c r="B21" s="137" t="s">
        <v>25</v>
      </c>
      <c r="C21" s="134">
        <v>1</v>
      </c>
      <c r="D21" s="51" t="s">
        <v>11</v>
      </c>
      <c r="E21" s="48">
        <v>0</v>
      </c>
      <c r="F21" s="163">
        <f>E21*C21</f>
        <v>0</v>
      </c>
      <c r="G21" s="48"/>
      <c r="H21" s="163">
        <f>IF(D21=0," ",(G21)*(Details!$C$4+Details!$C$8))</f>
        <v>0</v>
      </c>
      <c r="I21" s="32"/>
      <c r="J21" s="20"/>
    </row>
    <row r="22" spans="1:11" s="21" customFormat="1" ht="18.5" x14ac:dyDescent="0.45">
      <c r="A22" s="71" t="str">
        <f>IF(F22&lt;&gt;"",(LARGE(A$7:A21,1)+1),"")</f>
        <v/>
      </c>
      <c r="B22" s="137"/>
      <c r="C22" s="134"/>
      <c r="D22" s="60"/>
      <c r="E22" s="48"/>
      <c r="F22" s="163"/>
      <c r="G22" s="48"/>
      <c r="H22" s="167"/>
      <c r="I22" s="32"/>
      <c r="J22" s="20"/>
    </row>
    <row r="23" spans="1:11" s="21" customFormat="1" ht="18.5" x14ac:dyDescent="0.45">
      <c r="A23" s="71">
        <f>IF(F23&lt;&gt;"",(LARGE(A$7:A22,1)+1),"")</f>
        <v>8</v>
      </c>
      <c r="B23" s="137" t="s">
        <v>26</v>
      </c>
      <c r="C23" s="134">
        <v>1</v>
      </c>
      <c r="D23" s="51" t="s">
        <v>11</v>
      </c>
      <c r="E23" s="48">
        <v>0</v>
      </c>
      <c r="F23" s="163">
        <f>E23*C23</f>
        <v>0</v>
      </c>
      <c r="G23" s="48"/>
      <c r="H23" s="163">
        <f>IF(D23=0," ",(G23)*(Details!$C$4+Details!$C$8))</f>
        <v>0</v>
      </c>
      <c r="I23" s="32"/>
      <c r="J23" s="20"/>
    </row>
    <row r="24" spans="1:11" s="21" customFormat="1" ht="18.5" x14ac:dyDescent="0.45">
      <c r="A24" s="71" t="str">
        <f>IF(F24&lt;&gt;"",(LARGE(A$7:A23,1)+1),"")</f>
        <v/>
      </c>
      <c r="B24" s="137"/>
      <c r="C24" s="134"/>
      <c r="D24" s="60"/>
      <c r="E24" s="48"/>
      <c r="F24" s="163"/>
      <c r="G24" s="48"/>
      <c r="H24" s="167"/>
      <c r="I24" s="32"/>
      <c r="J24" s="20"/>
    </row>
    <row r="25" spans="1:11" s="21" customFormat="1" ht="18.5" x14ac:dyDescent="0.45">
      <c r="A25" s="71">
        <f>IF(F25&lt;&gt;"",(LARGE(A$7:A24,1)+1),"")</f>
        <v>9</v>
      </c>
      <c r="B25" s="137" t="s">
        <v>54</v>
      </c>
      <c r="C25" s="134">
        <v>1</v>
      </c>
      <c r="D25" s="51" t="s">
        <v>11</v>
      </c>
      <c r="E25" s="48">
        <v>0</v>
      </c>
      <c r="F25" s="163">
        <f>E25*C25</f>
        <v>0</v>
      </c>
      <c r="G25" s="48"/>
      <c r="H25" s="163">
        <f>IF(D25=0," ",(G25)*(Details!$C$4+Details!$C$8))</f>
        <v>0</v>
      </c>
      <c r="I25" s="32"/>
      <c r="J25" s="20"/>
    </row>
    <row r="26" spans="1:11" s="21" customFormat="1" ht="18.5" x14ac:dyDescent="0.45">
      <c r="A26" s="71" t="str">
        <f>IF(F26&lt;&gt;"",(LARGE(A$7:A25,1)+1),"")</f>
        <v/>
      </c>
      <c r="B26" s="137"/>
      <c r="C26" s="134"/>
      <c r="D26" s="51"/>
      <c r="E26" s="48"/>
      <c r="F26" s="163"/>
      <c r="G26" s="48"/>
      <c r="H26" s="167"/>
      <c r="I26" s="32"/>
      <c r="J26" s="20"/>
    </row>
    <row r="27" spans="1:11" s="21" customFormat="1" ht="18.5" x14ac:dyDescent="0.45">
      <c r="A27" s="71">
        <f>IF(F27&lt;&gt;"",(LARGE(A$7:A26,1)+1),"")</f>
        <v>10</v>
      </c>
      <c r="B27" s="137" t="s">
        <v>35</v>
      </c>
      <c r="C27" s="134">
        <v>1</v>
      </c>
      <c r="D27" s="51" t="s">
        <v>11</v>
      </c>
      <c r="E27" s="48">
        <v>0</v>
      </c>
      <c r="F27" s="163">
        <f>E27*C27</f>
        <v>0</v>
      </c>
      <c r="G27" s="48"/>
      <c r="H27" s="163">
        <f>IF(D27=0," ",(G27)*(Details!$C$4+Details!$C$8))</f>
        <v>0</v>
      </c>
      <c r="I27" s="32"/>
      <c r="J27" s="20"/>
    </row>
    <row r="28" spans="1:11" s="21" customFormat="1" ht="18.5" x14ac:dyDescent="0.45">
      <c r="A28" s="71" t="str">
        <f>IF(F28&lt;&gt;"",(LARGE(A$7:A27,1)+1),"")</f>
        <v/>
      </c>
      <c r="B28" s="137"/>
      <c r="C28" s="134"/>
      <c r="D28" s="51"/>
      <c r="E28" s="48"/>
      <c r="F28" s="163"/>
      <c r="G28" s="48"/>
      <c r="H28" s="167"/>
      <c r="I28" s="32"/>
      <c r="J28" s="20"/>
    </row>
    <row r="29" spans="1:11" s="21" customFormat="1" ht="18.5" x14ac:dyDescent="0.45">
      <c r="A29" s="71">
        <f>IF(F29&lt;&gt;"",(LARGE(A$7:A28,1)+1),"")</f>
        <v>11</v>
      </c>
      <c r="B29" s="137" t="s">
        <v>36</v>
      </c>
      <c r="C29" s="134">
        <v>1</v>
      </c>
      <c r="D29" s="51" t="s">
        <v>11</v>
      </c>
      <c r="E29" s="48">
        <v>0</v>
      </c>
      <c r="F29" s="163">
        <f>E29*C29</f>
        <v>0</v>
      </c>
      <c r="G29" s="48"/>
      <c r="H29" s="163">
        <f>IF(D29=0," ",(G29)*(Details!$C$4+Details!$C$8))</f>
        <v>0</v>
      </c>
      <c r="I29" s="32"/>
      <c r="J29" s="20"/>
    </row>
    <row r="30" spans="1:11" s="21" customFormat="1" ht="18.5" x14ac:dyDescent="0.45">
      <c r="A30" s="71" t="str">
        <f>IF(F30&lt;&gt;"",(LARGE(A$7:A29,1)+1),"")</f>
        <v/>
      </c>
      <c r="B30" s="137"/>
      <c r="C30" s="134"/>
      <c r="D30" s="60"/>
      <c r="E30" s="48"/>
      <c r="F30" s="163"/>
      <c r="G30" s="48"/>
      <c r="H30" s="167"/>
      <c r="I30" s="32"/>
      <c r="J30" s="20"/>
    </row>
    <row r="31" spans="1:11" s="21" customFormat="1" ht="18.5" x14ac:dyDescent="0.45">
      <c r="A31" s="71">
        <f>IF(F31&lt;&gt;"",(LARGE(A$7:A30,1)+1),"")</f>
        <v>12</v>
      </c>
      <c r="B31" s="137" t="s">
        <v>118</v>
      </c>
      <c r="C31" s="134">
        <v>1</v>
      </c>
      <c r="D31" s="51" t="s">
        <v>11</v>
      </c>
      <c r="E31" s="48">
        <v>0</v>
      </c>
      <c r="F31" s="163">
        <f>E31*C31</f>
        <v>0</v>
      </c>
      <c r="G31" s="48"/>
      <c r="H31" s="163">
        <f>IF(D31=0," ",(G31)*(Details!$C$4+Details!$C$8))</f>
        <v>0</v>
      </c>
      <c r="I31" s="32"/>
      <c r="J31" s="20"/>
    </row>
    <row r="32" spans="1:11" s="21" customFormat="1" ht="18.5" x14ac:dyDescent="0.45">
      <c r="A32" s="71"/>
      <c r="B32" s="137"/>
      <c r="C32" s="134"/>
      <c r="D32" s="51"/>
      <c r="E32" s="48"/>
      <c r="F32" s="163"/>
      <c r="G32" s="48"/>
      <c r="H32" s="163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1">
        <f>IF(F33&lt;&gt;"",(LARGE(A$7:A32,1)+1),"")</f>
        <v>13</v>
      </c>
      <c r="B33" s="137" t="s">
        <v>161</v>
      </c>
      <c r="C33" s="134">
        <v>1</v>
      </c>
      <c r="D33" s="51" t="s">
        <v>11</v>
      </c>
      <c r="E33" s="48">
        <v>0</v>
      </c>
      <c r="F33" s="163">
        <f>E33*C33</f>
        <v>0</v>
      </c>
      <c r="G33" s="48"/>
      <c r="H33" s="163">
        <f>IF(D33=0," ",(G33)*(Details!$C$4+Details!$C$8))</f>
        <v>0</v>
      </c>
      <c r="I33" s="32"/>
      <c r="J33" s="20"/>
    </row>
    <row r="34" spans="1:10" s="21" customFormat="1" ht="18.5" x14ac:dyDescent="0.45">
      <c r="A34" s="71" t="str">
        <f>IF(F34&lt;&gt;"",(LARGE(A$7:A33,1)+1),"")</f>
        <v/>
      </c>
      <c r="B34" s="137"/>
      <c r="C34" s="134"/>
      <c r="D34" s="51"/>
      <c r="E34" s="48"/>
      <c r="F34" s="163"/>
      <c r="G34" s="48"/>
      <c r="H34" s="163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1" t="str">
        <f>IF(F35&lt;&gt;"",(LARGE(A$7:A34,1)+1),"")</f>
        <v/>
      </c>
      <c r="B35" s="137"/>
      <c r="C35" s="134"/>
      <c r="D35" s="60"/>
      <c r="E35" s="48"/>
      <c r="F35" s="163"/>
      <c r="G35" s="48"/>
      <c r="H35" s="163" t="str">
        <f>IF(D35=0," ",(G35)*(Details!$C$4+Details!$C$6))</f>
        <v xml:space="preserve"> </v>
      </c>
      <c r="I35" s="74"/>
      <c r="J35" s="20"/>
    </row>
    <row r="36" spans="1:10" s="21" customFormat="1" ht="18.5" x14ac:dyDescent="0.45">
      <c r="A36" s="71" t="str">
        <f>IF(F36&lt;&gt;"",(LARGE(A$7:A35,1)+1),"")</f>
        <v/>
      </c>
      <c r="B36" s="137"/>
      <c r="C36" s="134"/>
      <c r="D36" s="60"/>
      <c r="E36" s="48"/>
      <c r="F36" s="163"/>
      <c r="G36" s="48"/>
      <c r="H36" s="163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1" t="str">
        <f>IF(F37&lt;&gt;"",(LARGE(A$7:A36,1)+1),"")</f>
        <v/>
      </c>
      <c r="B37" s="137"/>
      <c r="C37" s="134"/>
      <c r="D37" s="60"/>
      <c r="E37" s="48"/>
      <c r="F37" s="163"/>
      <c r="G37" s="48"/>
      <c r="H37" s="163" t="str">
        <f>IF(D37=0," ",(G37)*(Details!$C$4+Details!$C$6))</f>
        <v xml:space="preserve"> </v>
      </c>
      <c r="I37" s="74"/>
      <c r="J37" s="20"/>
    </row>
    <row r="38" spans="1:10" s="21" customFormat="1" ht="18.5" x14ac:dyDescent="0.45">
      <c r="A38" s="71" t="str">
        <f>IF(F38&lt;&gt;"",(LARGE(A$7:A37,1)+1),"")</f>
        <v/>
      </c>
      <c r="B38" s="137"/>
      <c r="C38" s="134"/>
      <c r="D38" s="60"/>
      <c r="E38" s="48"/>
      <c r="F38" s="163"/>
      <c r="G38" s="48"/>
      <c r="H38" s="163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1" t="str">
        <f>IF(F39&lt;&gt;"",(LARGE(A$7:A38,1)+1),"")</f>
        <v/>
      </c>
      <c r="B39" s="137"/>
      <c r="C39" s="134"/>
      <c r="D39" s="60"/>
      <c r="E39" s="150"/>
      <c r="F39" s="163"/>
      <c r="G39" s="48"/>
      <c r="H39" s="163" t="str">
        <f>IF(D39=0," ",(G39)*(Details!$C$4+Details!$C$6))</f>
        <v xml:space="preserve"> </v>
      </c>
      <c r="I39" s="75"/>
      <c r="J39" s="20"/>
    </row>
    <row r="40" spans="1:10" s="21" customFormat="1" ht="18.5" x14ac:dyDescent="0.45">
      <c r="A40" s="71" t="str">
        <f>IF(F40&lt;&gt;"",(LARGE(A$7:A39,1)+1),"")</f>
        <v/>
      </c>
      <c r="B40" s="143"/>
      <c r="C40" s="134"/>
      <c r="D40" s="51"/>
      <c r="E40" s="48"/>
      <c r="F40" s="163"/>
      <c r="G40" s="48"/>
      <c r="H40" s="163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1" t="str">
        <f>IF(F41&lt;&gt;"",(LARGE(A$7:A40,1)+1),"")</f>
        <v/>
      </c>
      <c r="B41" s="137"/>
      <c r="C41" s="51"/>
      <c r="D41" s="51"/>
      <c r="E41" s="48"/>
      <c r="F41" s="163"/>
      <c r="G41" s="48"/>
      <c r="H41" s="163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1" t="str">
        <f>IF(F42&lt;&gt;"",(LARGE(A$7:A41,1)+1),"")</f>
        <v/>
      </c>
      <c r="B42" s="137"/>
      <c r="C42" s="134"/>
      <c r="D42" s="60"/>
      <c r="E42" s="48"/>
      <c r="F42" s="163"/>
      <c r="G42" s="48"/>
      <c r="H42" s="163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1" t="str">
        <f>IF(F43&lt;&gt;"",(LARGE(A$7:A42,1)+1),"")</f>
        <v/>
      </c>
      <c r="B43" s="137"/>
      <c r="C43" s="134"/>
      <c r="D43" s="60"/>
      <c r="E43" s="48"/>
      <c r="F43" s="163"/>
      <c r="G43" s="48"/>
      <c r="H43" s="163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1" t="str">
        <f>IF(F44&lt;&gt;"",(LARGE(A$7:A43,1)+1),"")</f>
        <v/>
      </c>
      <c r="B44" s="137"/>
      <c r="C44" s="134"/>
      <c r="D44" s="60"/>
      <c r="E44" s="48"/>
      <c r="F44" s="163"/>
      <c r="G44" s="48"/>
      <c r="H44" s="163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1" t="str">
        <f>IF(F45&lt;&gt;"",(LARGE(A$7:A44,1)+1),"")</f>
        <v/>
      </c>
      <c r="B45" s="137"/>
      <c r="C45" s="134"/>
      <c r="D45" s="60"/>
      <c r="E45" s="48"/>
      <c r="F45" s="163"/>
      <c r="G45" s="48"/>
      <c r="H45" s="163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1" t="str">
        <f>IF(F46&lt;&gt;"",(LARGE(A$7:A45,1)+1),"")</f>
        <v/>
      </c>
      <c r="B46" s="137"/>
      <c r="C46" s="134"/>
      <c r="D46" s="60"/>
      <c r="E46" s="48"/>
      <c r="F46" s="163"/>
      <c r="G46" s="48"/>
      <c r="H46" s="163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1" t="str">
        <f>IF(F47&lt;&gt;"",(LARGE(A$7:A46,1)+1),"")</f>
        <v/>
      </c>
      <c r="B47" s="137"/>
      <c r="C47" s="134"/>
      <c r="D47" s="60"/>
      <c r="E47" s="48"/>
      <c r="F47" s="163"/>
      <c r="G47" s="48"/>
      <c r="H47" s="163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1" t="str">
        <f>IF(F48&lt;&gt;"",(LARGE(A$7:A47,1)+1),"")</f>
        <v/>
      </c>
      <c r="B48" s="137"/>
      <c r="C48" s="134"/>
      <c r="D48" s="60"/>
      <c r="E48" s="48"/>
      <c r="F48" s="163"/>
      <c r="G48" s="48"/>
      <c r="H48" s="163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1"/>
      <c r="B49" s="137"/>
      <c r="C49" s="134"/>
      <c r="D49" s="60"/>
      <c r="E49" s="48"/>
      <c r="F49" s="163"/>
      <c r="G49" s="48"/>
      <c r="H49" s="163"/>
      <c r="I49" s="32"/>
      <c r="J49" s="20"/>
    </row>
    <row r="50" spans="1:10" s="21" customFormat="1" ht="18.5" x14ac:dyDescent="0.45">
      <c r="A50" s="71"/>
      <c r="B50" s="137"/>
      <c r="C50" s="134"/>
      <c r="D50" s="60"/>
      <c r="E50" s="48"/>
      <c r="F50" s="163"/>
      <c r="G50" s="48"/>
      <c r="H50" s="163"/>
      <c r="I50" s="32"/>
      <c r="J50" s="20"/>
    </row>
    <row r="51" spans="1:10" s="21" customFormat="1" ht="18.5" x14ac:dyDescent="0.45">
      <c r="A51" s="71" t="str">
        <f>IF(F51&lt;&gt;"",(LARGE(A$7:A50,1)+1),"")</f>
        <v/>
      </c>
      <c r="B51" s="137"/>
      <c r="C51" s="134"/>
      <c r="D51" s="60"/>
      <c r="E51" s="48"/>
      <c r="F51" s="163"/>
      <c r="G51" s="48"/>
      <c r="H51" s="163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1" t="str">
        <f>IF(F52&lt;&gt;"",(LARGE(A$7:A51,1)+1),"")</f>
        <v/>
      </c>
      <c r="B52" s="137"/>
      <c r="C52" s="134"/>
      <c r="D52" s="60"/>
      <c r="E52" s="48"/>
      <c r="F52" s="163"/>
      <c r="G52" s="48"/>
      <c r="H52" s="163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1" t="str">
        <f>IF(F53&lt;&gt;"",(LARGE(A$7:A52,1)+1),"")</f>
        <v/>
      </c>
      <c r="B53" s="137"/>
      <c r="C53" s="134"/>
      <c r="D53" s="60"/>
      <c r="E53" s="48"/>
      <c r="F53" s="163"/>
      <c r="G53" s="48"/>
      <c r="H53" s="163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1" t="str">
        <f>IF(F54&lt;&gt;"",(LARGE(A$7:A53,1)+1),"")</f>
        <v/>
      </c>
      <c r="B54" s="144"/>
      <c r="C54" s="134"/>
      <c r="D54" s="60"/>
      <c r="E54" s="48"/>
      <c r="F54" s="163"/>
      <c r="G54" s="48"/>
      <c r="H54" s="163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1" t="str">
        <f>IF(F55&lt;&gt;"",(LARGE(A$7:A54,1)+1),"")</f>
        <v/>
      </c>
      <c r="B55" s="137"/>
      <c r="C55" s="134"/>
      <c r="D55" s="60"/>
      <c r="E55" s="48"/>
      <c r="F55" s="163"/>
      <c r="G55" s="48"/>
      <c r="H55" s="163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1" t="str">
        <f>IF(F56&lt;&gt;"",(LARGE(A$7:A55,1)+1),"")</f>
        <v/>
      </c>
      <c r="B56" s="137"/>
      <c r="C56" s="134"/>
      <c r="D56" s="60"/>
      <c r="E56" s="48"/>
      <c r="F56" s="163"/>
      <c r="G56" s="48"/>
      <c r="H56" s="163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1" t="str">
        <f>IF(F57&lt;&gt;"",(LARGE(A$7:A56,1)+1),"")</f>
        <v/>
      </c>
      <c r="B57" s="137"/>
      <c r="C57" s="134"/>
      <c r="D57" s="60"/>
      <c r="E57" s="48"/>
      <c r="F57" s="163"/>
      <c r="G57" s="48"/>
      <c r="H57" s="163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1" t="str">
        <f>IF(F58&lt;&gt;"",(LARGE(A$7:A57,1)+1),"")</f>
        <v/>
      </c>
      <c r="B58" s="137"/>
      <c r="C58" s="134"/>
      <c r="D58" s="60"/>
      <c r="E58" s="48"/>
      <c r="F58" s="163"/>
      <c r="G58" s="48"/>
      <c r="H58" s="163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1" t="str">
        <f>IF(F59&lt;&gt;"",(LARGE(A$7:A58,1)+1),"")</f>
        <v/>
      </c>
      <c r="B59" s="137"/>
      <c r="C59" s="134"/>
      <c r="D59" s="60"/>
      <c r="E59" s="48"/>
      <c r="F59" s="163"/>
      <c r="G59" s="48"/>
      <c r="H59" s="163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1" t="str">
        <f>IF(F60&lt;&gt;"",(LARGE(A$7:A59,1)+1),"")</f>
        <v/>
      </c>
      <c r="B60" s="137"/>
      <c r="C60" s="134"/>
      <c r="D60" s="60"/>
      <c r="E60" s="48"/>
      <c r="F60" s="163"/>
      <c r="G60" s="48"/>
      <c r="H60" s="163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1" t="str">
        <f>IF(F61&lt;&gt;"",(LARGE(A$7:A60,1)+1),"")</f>
        <v/>
      </c>
      <c r="B61" s="137"/>
      <c r="C61" s="134"/>
      <c r="D61" s="60"/>
      <c r="E61" s="48"/>
      <c r="F61" s="163"/>
      <c r="G61" s="48"/>
      <c r="H61" s="163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1" t="str">
        <f>IF(F62&lt;&gt;"",(LARGE(A$7:A61,1)+1),"")</f>
        <v/>
      </c>
      <c r="B62" s="137"/>
      <c r="C62" s="134"/>
      <c r="D62" s="60"/>
      <c r="E62" s="48"/>
      <c r="F62" s="163"/>
      <c r="G62" s="48"/>
      <c r="H62" s="163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1" t="str">
        <f>IF(F63&lt;&gt;"",(LARGE(A$7:A62,1)+1),"")</f>
        <v/>
      </c>
      <c r="B63" s="137"/>
      <c r="C63" s="134"/>
      <c r="D63" s="60"/>
      <c r="E63" s="48"/>
      <c r="F63" s="163"/>
      <c r="G63" s="48"/>
      <c r="H63" s="163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1" t="str">
        <f>IF(F64&lt;&gt;"",(LARGE(A$7:A63,1)+1),"")</f>
        <v/>
      </c>
      <c r="B64" s="137"/>
      <c r="C64" s="134"/>
      <c r="D64" s="60"/>
      <c r="E64" s="48"/>
      <c r="F64" s="163"/>
      <c r="G64" s="48"/>
      <c r="H64" s="163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1" t="str">
        <f>IF(D65=0," ",(LARGE(A$9:A64,1)+1))</f>
        <v xml:space="preserve"> </v>
      </c>
      <c r="B65" s="145"/>
      <c r="C65" s="52"/>
      <c r="D65" s="60"/>
      <c r="E65" s="62" t="s">
        <v>72</v>
      </c>
      <c r="F65" s="164">
        <f>SUM(F1:F64)</f>
        <v>0</v>
      </c>
      <c r="G65" s="48"/>
      <c r="H65" s="163"/>
      <c r="I65" s="32"/>
      <c r="J65" s="20"/>
    </row>
    <row r="66" spans="1:12" s="21" customFormat="1" ht="19.5" thickTop="1" thickBot="1" x14ac:dyDescent="0.5">
      <c r="A66" s="50"/>
      <c r="B66" s="147"/>
      <c r="C66" s="148"/>
      <c r="D66" s="63"/>
      <c r="E66" s="65"/>
      <c r="F66" s="165"/>
      <c r="G66" s="65"/>
      <c r="H66" s="67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200"/>
    <col min="2" max="2" width="45.6328125" style="200" customWidth="1"/>
    <col min="3" max="3" width="19.36328125" style="200" customWidth="1"/>
    <col min="4" max="4" width="13.36328125" style="200" customWidth="1"/>
    <col min="5" max="5" width="11.453125" style="200" customWidth="1"/>
    <col min="6" max="7" width="9.08984375" style="200"/>
    <col min="8" max="9" width="9.08984375" style="240"/>
    <col min="10" max="13" width="19.08984375" style="240" customWidth="1"/>
    <col min="14" max="18" width="9.08984375" style="240"/>
    <col min="19" max="16384" width="9.08984375" style="200"/>
  </cols>
  <sheetData>
    <row r="1" spans="2:16" ht="15" thickBot="1" x14ac:dyDescent="0.4"/>
    <row r="2" spans="2:16" ht="21.5" thickBot="1" x14ac:dyDescent="0.5">
      <c r="B2" s="201" t="s">
        <v>55</v>
      </c>
      <c r="C2" s="202"/>
      <c r="D2" s="202"/>
      <c r="E2" s="202"/>
      <c r="F2" s="203"/>
      <c r="I2" s="249"/>
      <c r="J2" s="250" t="s">
        <v>135</v>
      </c>
      <c r="K2" s="250">
        <f>+Summary!D15</f>
        <v>16484.92225</v>
      </c>
      <c r="L2" s="248"/>
      <c r="M2" s="247"/>
      <c r="N2" s="247"/>
      <c r="O2" s="241"/>
      <c r="P2" s="241"/>
    </row>
    <row r="3" spans="2:16" ht="18.5" x14ac:dyDescent="0.45">
      <c r="B3" s="204"/>
      <c r="C3" s="205"/>
      <c r="D3" s="206"/>
      <c r="E3" s="207"/>
      <c r="F3" s="208"/>
      <c r="I3" s="249"/>
      <c r="J3" s="250"/>
      <c r="K3" s="251"/>
      <c r="L3" s="252"/>
      <c r="M3" s="246"/>
      <c r="N3" s="246"/>
      <c r="O3" s="241"/>
      <c r="P3" s="241"/>
    </row>
    <row r="4" spans="2:16" ht="18.5" x14ac:dyDescent="0.45">
      <c r="B4" s="209" t="s">
        <v>136</v>
      </c>
      <c r="C4" s="210">
        <v>0.1</v>
      </c>
      <c r="D4" s="211">
        <f>+C4+1</f>
        <v>1.1000000000000001</v>
      </c>
      <c r="E4" s="212"/>
      <c r="F4" s="213"/>
      <c r="I4" s="249"/>
      <c r="J4" s="250" t="s">
        <v>119</v>
      </c>
      <c r="K4" s="250">
        <f>+(Summary!F11+Summary!G11)*1.1</f>
        <v>15768.1865</v>
      </c>
      <c r="L4" s="252"/>
      <c r="M4" s="246"/>
      <c r="N4" s="246"/>
      <c r="O4" s="241"/>
      <c r="P4" s="241"/>
    </row>
    <row r="5" spans="2:16" ht="15.5" x14ac:dyDescent="0.35">
      <c r="B5" s="214"/>
      <c r="C5" s="215"/>
      <c r="D5" s="216"/>
      <c r="E5" s="217"/>
      <c r="F5" s="208"/>
      <c r="I5" s="245"/>
      <c r="J5" s="253"/>
      <c r="K5" s="253"/>
      <c r="L5" s="254"/>
      <c r="M5" s="255">
        <f>CEILING((K4/K27),4)</f>
        <v>4</v>
      </c>
      <c r="N5" s="256" t="s">
        <v>95</v>
      </c>
      <c r="O5" s="257"/>
      <c r="P5" s="242"/>
    </row>
    <row r="6" spans="2:16" ht="15.5" x14ac:dyDescent="0.35">
      <c r="B6" s="209" t="s">
        <v>137</v>
      </c>
      <c r="C6" s="210">
        <v>0.1</v>
      </c>
      <c r="D6" s="211">
        <f>+C6+1</f>
        <v>1.1000000000000001</v>
      </c>
      <c r="E6" s="212"/>
      <c r="F6" s="213"/>
      <c r="I6" s="245"/>
      <c r="J6" s="256"/>
      <c r="K6" s="256"/>
      <c r="L6" s="254"/>
      <c r="M6" s="256"/>
      <c r="N6" s="256"/>
      <c r="O6" s="257"/>
      <c r="P6" s="242"/>
    </row>
    <row r="7" spans="2:16" ht="15.5" x14ac:dyDescent="0.35">
      <c r="B7" s="214"/>
      <c r="C7" s="215"/>
      <c r="D7" s="216"/>
      <c r="E7" s="219"/>
      <c r="F7" s="208"/>
      <c r="I7" s="245"/>
      <c r="J7" s="256" t="s">
        <v>56</v>
      </c>
      <c r="K7" s="256">
        <v>0</v>
      </c>
      <c r="L7" s="254" t="str">
        <f>IF(AND($K$4&gt;=K7,$K$4&lt;=K8),N7,O7)</f>
        <v>Yes</v>
      </c>
      <c r="M7" s="256">
        <v>5000</v>
      </c>
      <c r="N7" s="256" t="s">
        <v>57</v>
      </c>
      <c r="O7" s="257" t="s">
        <v>67</v>
      </c>
      <c r="P7" s="242"/>
    </row>
    <row r="8" spans="2:16" ht="16" thickBot="1" x14ac:dyDescent="0.4">
      <c r="B8" s="220" t="s">
        <v>101</v>
      </c>
      <c r="C8" s="221">
        <v>0.05</v>
      </c>
      <c r="D8" s="222">
        <f>+C8+1</f>
        <v>1.05</v>
      </c>
      <c r="E8" s="223"/>
      <c r="F8" s="224"/>
      <c r="I8" s="245"/>
      <c r="J8" s="256"/>
      <c r="K8" s="256">
        <v>50000</v>
      </c>
      <c r="L8" s="254"/>
      <c r="M8" s="256"/>
      <c r="N8" s="256"/>
      <c r="O8" s="257"/>
      <c r="P8" s="242"/>
    </row>
    <row r="9" spans="2:16" ht="15.5" x14ac:dyDescent="0.35">
      <c r="I9" s="245"/>
      <c r="J9" s="256" t="s">
        <v>58</v>
      </c>
      <c r="K9" s="256">
        <f>K8</f>
        <v>50000</v>
      </c>
      <c r="L9" s="254" t="str">
        <f>IF(AND($K$4&gt;=K9,$K$4&lt;=K10),N9,O9)</f>
        <v>No</v>
      </c>
      <c r="M9" s="256">
        <v>9000</v>
      </c>
      <c r="N9" s="256" t="s">
        <v>57</v>
      </c>
      <c r="O9" s="257" t="s">
        <v>67</v>
      </c>
      <c r="P9" s="242"/>
    </row>
    <row r="10" spans="2:16" ht="15.5" x14ac:dyDescent="0.35">
      <c r="I10" s="245"/>
      <c r="J10" s="256"/>
      <c r="K10" s="256">
        <v>150000</v>
      </c>
      <c r="L10" s="254"/>
      <c r="M10" s="256"/>
      <c r="N10" s="255"/>
      <c r="O10" s="257"/>
      <c r="P10" s="242"/>
    </row>
    <row r="11" spans="2:16" ht="15.5" x14ac:dyDescent="0.35">
      <c r="I11" s="245"/>
      <c r="J11" s="256" t="s">
        <v>59</v>
      </c>
      <c r="K11" s="256">
        <f>K10</f>
        <v>150000</v>
      </c>
      <c r="L11" s="254" t="str">
        <f>IF(AND($K$4&gt;=K11,$K$4&lt;=K12),N11,O11)</f>
        <v>No</v>
      </c>
      <c r="M11" s="256">
        <v>10000</v>
      </c>
      <c r="N11" s="256" t="s">
        <v>57</v>
      </c>
      <c r="O11" s="257" t="s">
        <v>67</v>
      </c>
      <c r="P11" s="242"/>
    </row>
    <row r="12" spans="2:16" ht="15.5" x14ac:dyDescent="0.35">
      <c r="I12" s="245"/>
      <c r="J12" s="256"/>
      <c r="K12" s="256">
        <v>350000</v>
      </c>
      <c r="L12" s="254"/>
      <c r="M12" s="256"/>
      <c r="N12" s="255"/>
      <c r="O12" s="257"/>
      <c r="P12" s="242"/>
    </row>
    <row r="13" spans="2:16" ht="16" thickBot="1" x14ac:dyDescent="0.4">
      <c r="I13" s="245"/>
      <c r="J13" s="256" t="s">
        <v>60</v>
      </c>
      <c r="K13" s="256">
        <f>K12</f>
        <v>350000</v>
      </c>
      <c r="L13" s="254" t="str">
        <f>IF(AND($K$4&gt;=K13,$K$4&lt;=K14),N13,O13)</f>
        <v>No</v>
      </c>
      <c r="M13" s="256">
        <v>12500</v>
      </c>
      <c r="N13" s="256" t="s">
        <v>57</v>
      </c>
      <c r="O13" s="257" t="s">
        <v>67</v>
      </c>
      <c r="P13" s="242"/>
    </row>
    <row r="14" spans="2:16" ht="16" thickBot="1" x14ac:dyDescent="0.4">
      <c r="B14" s="225" t="s">
        <v>138</v>
      </c>
      <c r="C14" s="226" t="s">
        <v>141</v>
      </c>
      <c r="I14" s="245"/>
      <c r="J14" s="256"/>
      <c r="K14" s="256">
        <v>500000</v>
      </c>
      <c r="L14" s="254"/>
      <c r="M14" s="256"/>
      <c r="N14" s="255"/>
      <c r="O14" s="257"/>
      <c r="P14" s="242"/>
    </row>
    <row r="15" spans="2:16" ht="18.5" x14ac:dyDescent="0.45">
      <c r="B15" s="227" t="s">
        <v>140</v>
      </c>
      <c r="C15" s="228">
        <v>0</v>
      </c>
      <c r="I15" s="245"/>
      <c r="J15" s="256" t="s">
        <v>61</v>
      </c>
      <c r="K15" s="256">
        <f>K14</f>
        <v>500000</v>
      </c>
      <c r="L15" s="254" t="str">
        <f>IF(AND($K$4&gt;=K15,$K$4&lt;=K16),N15,O15)</f>
        <v>No</v>
      </c>
      <c r="M15" s="256">
        <v>14000</v>
      </c>
      <c r="N15" s="256" t="s">
        <v>57</v>
      </c>
      <c r="O15" s="257" t="s">
        <v>67</v>
      </c>
      <c r="P15" s="242"/>
    </row>
    <row r="16" spans="2:16" ht="18.5" x14ac:dyDescent="0.45">
      <c r="B16" s="229" t="s">
        <v>121</v>
      </c>
      <c r="C16" s="230">
        <v>300</v>
      </c>
      <c r="I16" s="245"/>
      <c r="J16" s="256"/>
      <c r="K16" s="256">
        <v>750000</v>
      </c>
      <c r="L16" s="254"/>
      <c r="M16" s="256"/>
      <c r="N16" s="255"/>
      <c r="O16" s="257"/>
      <c r="P16" s="242"/>
    </row>
    <row r="17" spans="1:16" ht="18.5" x14ac:dyDescent="0.45">
      <c r="B17" s="227" t="s">
        <v>122</v>
      </c>
      <c r="C17" s="228">
        <v>0</v>
      </c>
      <c r="I17" s="245"/>
      <c r="J17" s="256" t="s">
        <v>62</v>
      </c>
      <c r="K17" s="256">
        <v>750000</v>
      </c>
      <c r="L17" s="254" t="str">
        <f>IF(AND($K$4&gt;=K17,$K$4&lt;=K18),N17,O17)</f>
        <v>No</v>
      </c>
      <c r="M17" s="256">
        <v>15500</v>
      </c>
      <c r="N17" s="256" t="s">
        <v>57</v>
      </c>
      <c r="O17" s="257" t="s">
        <v>67</v>
      </c>
      <c r="P17" s="242"/>
    </row>
    <row r="18" spans="1:16" ht="18.5" x14ac:dyDescent="0.45">
      <c r="B18" s="231" t="s">
        <v>123</v>
      </c>
      <c r="C18" s="230">
        <v>300</v>
      </c>
      <c r="I18" s="245"/>
      <c r="J18" s="256"/>
      <c r="K18" s="256">
        <v>1000000</v>
      </c>
      <c r="L18" s="254"/>
      <c r="M18" s="256"/>
      <c r="N18" s="255"/>
      <c r="O18" s="257"/>
      <c r="P18" s="242"/>
    </row>
    <row r="19" spans="1:16" ht="18.5" x14ac:dyDescent="0.45">
      <c r="B19" s="227" t="s">
        <v>124</v>
      </c>
      <c r="C19" s="228">
        <v>300</v>
      </c>
      <c r="I19" s="245"/>
      <c r="J19" s="256" t="s">
        <v>63</v>
      </c>
      <c r="K19" s="256">
        <f>K18</f>
        <v>1000000</v>
      </c>
      <c r="L19" s="254" t="str">
        <f>IF(AND($K$4&gt;=K19,$K$4&lt;=K20),N19,O19)</f>
        <v>No</v>
      </c>
      <c r="M19" s="256">
        <v>16750</v>
      </c>
      <c r="N19" s="256" t="s">
        <v>57</v>
      </c>
      <c r="O19" s="257" t="s">
        <v>67</v>
      </c>
      <c r="P19" s="242"/>
    </row>
    <row r="20" spans="1:16" ht="18.5" x14ac:dyDescent="0.45">
      <c r="B20" s="231" t="s">
        <v>125</v>
      </c>
      <c r="C20" s="230">
        <v>0</v>
      </c>
      <c r="I20" s="245"/>
      <c r="J20" s="256"/>
      <c r="K20" s="256">
        <v>1250000</v>
      </c>
      <c r="L20" s="254"/>
      <c r="M20" s="256"/>
      <c r="N20" s="255"/>
      <c r="O20" s="257"/>
      <c r="P20" s="242"/>
    </row>
    <row r="21" spans="1:16" ht="18.5" x14ac:dyDescent="0.45">
      <c r="B21" s="227" t="s">
        <v>134</v>
      </c>
      <c r="C21" s="228">
        <v>250</v>
      </c>
      <c r="I21" s="245"/>
      <c r="J21" s="256" t="s">
        <v>64</v>
      </c>
      <c r="K21" s="256">
        <f>K20</f>
        <v>1250000</v>
      </c>
      <c r="L21" s="254" t="str">
        <f>IF(AND($K$4&gt;=K21,$K$4&lt;=K22),N21,O21)</f>
        <v>No</v>
      </c>
      <c r="M21" s="256">
        <v>19000</v>
      </c>
      <c r="N21" s="256" t="s">
        <v>57</v>
      </c>
      <c r="O21" s="257" t="s">
        <v>67</v>
      </c>
      <c r="P21" s="242"/>
    </row>
    <row r="22" spans="1:16" ht="18.5" x14ac:dyDescent="0.45">
      <c r="B22" s="231" t="s">
        <v>126</v>
      </c>
      <c r="C22" s="230">
        <v>200</v>
      </c>
      <c r="I22" s="245"/>
      <c r="J22" s="256"/>
      <c r="K22" s="256">
        <v>1500000</v>
      </c>
      <c r="L22" s="254"/>
      <c r="M22" s="256"/>
      <c r="N22" s="255"/>
      <c r="O22" s="257"/>
      <c r="P22" s="242"/>
    </row>
    <row r="23" spans="1:16" ht="18.5" x14ac:dyDescent="0.45">
      <c r="B23" s="227" t="s">
        <v>127</v>
      </c>
      <c r="C23" s="228">
        <v>0</v>
      </c>
      <c r="I23" s="245"/>
      <c r="J23" s="256" t="s">
        <v>65</v>
      </c>
      <c r="K23" s="256">
        <f>K22</f>
        <v>1500000</v>
      </c>
      <c r="L23" s="254" t="str">
        <f>IF(AND($K$4&gt;=K23,$K$4&lt;=K24),N23,O23)</f>
        <v>No</v>
      </c>
      <c r="M23" s="256">
        <v>20500</v>
      </c>
      <c r="N23" s="256" t="s">
        <v>57</v>
      </c>
      <c r="O23" s="257" t="s">
        <v>67</v>
      </c>
      <c r="P23" s="242"/>
    </row>
    <row r="24" spans="1:16" ht="18.5" x14ac:dyDescent="0.45">
      <c r="B24" s="231" t="s">
        <v>128</v>
      </c>
      <c r="C24" s="230">
        <v>0</v>
      </c>
      <c r="I24" s="245"/>
      <c r="J24" s="256"/>
      <c r="K24" s="256">
        <v>2000000</v>
      </c>
      <c r="L24" s="254"/>
      <c r="M24" s="255"/>
      <c r="N24" s="255"/>
      <c r="O24" s="257"/>
      <c r="P24" s="242"/>
    </row>
    <row r="25" spans="1:16" ht="19" thickBot="1" x14ac:dyDescent="0.5">
      <c r="B25" s="232" t="s">
        <v>129</v>
      </c>
      <c r="C25" s="233">
        <v>0</v>
      </c>
      <c r="I25" s="245"/>
      <c r="J25" s="256" t="s">
        <v>66</v>
      </c>
      <c r="K25" s="256">
        <f>K24</f>
        <v>2000000</v>
      </c>
      <c r="L25" s="254" t="str">
        <f>IF(AND($K$4&gt;=K25,$K$4&lt;=K26),N25,O25)</f>
        <v>No</v>
      </c>
      <c r="M25" s="256">
        <v>27500</v>
      </c>
      <c r="N25" s="256" t="s">
        <v>57</v>
      </c>
      <c r="O25" s="257" t="s">
        <v>67</v>
      </c>
      <c r="P25" s="242"/>
    </row>
    <row r="26" spans="1:16" ht="15.5" x14ac:dyDescent="0.35">
      <c r="B26" s="234"/>
      <c r="C26" s="235"/>
      <c r="D26" s="235"/>
      <c r="E26" s="235"/>
      <c r="I26" s="245"/>
      <c r="J26" s="256"/>
      <c r="K26" s="256">
        <v>500000000</v>
      </c>
      <c r="L26" s="254"/>
      <c r="M26" s="255"/>
      <c r="N26" s="255"/>
      <c r="O26" s="257"/>
      <c r="P26" s="242"/>
    </row>
    <row r="27" spans="1:16" ht="15.5" x14ac:dyDescent="0.35">
      <c r="A27" s="236"/>
      <c r="B27" s="237"/>
      <c r="C27" s="235"/>
      <c r="D27" s="235"/>
      <c r="E27" s="218"/>
      <c r="I27" s="245"/>
      <c r="J27" s="256" t="s">
        <v>103</v>
      </c>
      <c r="K27" s="256">
        <f>IF(L7="Yes",M7)+IF(L9="Yes",M9)+IF(L11="Yes",M11)+IF(L13="Yes",M13)+IF(L15="Yes",M15)+IF(L17="Yes",M17)+IF(L19="Yes",M19)+IF(L21="Yes",M21)+IF(L23="Yes",M23)</f>
        <v>5000</v>
      </c>
      <c r="L27" s="258"/>
      <c r="M27" s="255"/>
      <c r="N27" s="255"/>
      <c r="O27" s="257"/>
      <c r="P27" s="242"/>
    </row>
    <row r="28" spans="1:16" ht="15.5" x14ac:dyDescent="0.35">
      <c r="A28" s="236"/>
      <c r="B28" s="237"/>
      <c r="C28" s="235"/>
      <c r="D28" s="235"/>
      <c r="E28" s="218"/>
      <c r="I28" s="245"/>
      <c r="J28" s="256"/>
      <c r="K28" s="255"/>
      <c r="L28" s="258"/>
      <c r="M28" s="255"/>
      <c r="N28" s="255"/>
      <c r="O28" s="257"/>
      <c r="P28" s="242"/>
    </row>
    <row r="29" spans="1:16" ht="15.5" x14ac:dyDescent="0.35">
      <c r="A29" s="238"/>
      <c r="B29" s="237"/>
      <c r="C29" s="235"/>
      <c r="D29" s="235"/>
      <c r="E29" s="218"/>
      <c r="J29" s="253"/>
      <c r="K29" s="253"/>
      <c r="L29" s="253"/>
      <c r="M29" s="259" t="s">
        <v>120</v>
      </c>
      <c r="N29" s="253"/>
      <c r="O29" s="253"/>
    </row>
    <row r="30" spans="1:16" ht="15.5" x14ac:dyDescent="0.35">
      <c r="A30" s="239"/>
      <c r="B30" s="237"/>
      <c r="C30" s="235"/>
      <c r="D30" s="235"/>
      <c r="E30" s="218"/>
      <c r="J30" s="253"/>
      <c r="K30" s="253"/>
      <c r="L30" s="253"/>
      <c r="M30" s="260">
        <f t="shared" ref="M30:M35" si="0">+C15/250+IF(C15=0,1)</f>
        <v>1</v>
      </c>
      <c r="N30" s="253"/>
      <c r="O30" s="253"/>
    </row>
    <row r="31" spans="1:16" ht="15.5" x14ac:dyDescent="0.35">
      <c r="A31" s="239"/>
      <c r="B31" s="237"/>
      <c r="C31" s="235"/>
      <c r="D31" s="235"/>
      <c r="E31" s="218"/>
      <c r="J31" s="253"/>
      <c r="K31" s="253"/>
      <c r="L31" s="253"/>
      <c r="M31" s="260">
        <f t="shared" si="0"/>
        <v>1.2</v>
      </c>
      <c r="N31" s="253"/>
      <c r="O31" s="253"/>
    </row>
    <row r="32" spans="1:16" ht="15.5" x14ac:dyDescent="0.35">
      <c r="A32" s="238"/>
      <c r="B32" s="237"/>
      <c r="C32" s="235"/>
      <c r="D32" s="235"/>
      <c r="E32" s="218"/>
      <c r="J32" s="253"/>
      <c r="K32" s="253"/>
      <c r="L32" s="253"/>
      <c r="M32" s="260">
        <f t="shared" si="0"/>
        <v>1</v>
      </c>
      <c r="N32" s="253"/>
      <c r="O32" s="253"/>
    </row>
    <row r="33" spans="1:15" ht="15.5" x14ac:dyDescent="0.35">
      <c r="A33" s="239"/>
      <c r="B33" s="237"/>
      <c r="C33" s="235"/>
      <c r="D33" s="235"/>
      <c r="E33" s="218"/>
      <c r="J33" s="253"/>
      <c r="K33" s="253"/>
      <c r="L33" s="253"/>
      <c r="M33" s="260">
        <f t="shared" si="0"/>
        <v>1.2</v>
      </c>
      <c r="N33" s="253"/>
      <c r="O33" s="253"/>
    </row>
    <row r="34" spans="1:15" ht="15.5" x14ac:dyDescent="0.35">
      <c r="A34" s="239"/>
      <c r="B34" s="237"/>
      <c r="C34" s="235"/>
      <c r="D34" s="235"/>
      <c r="E34" s="218"/>
      <c r="J34" s="253"/>
      <c r="K34" s="253"/>
      <c r="L34" s="253"/>
      <c r="M34" s="260">
        <f t="shared" si="0"/>
        <v>1.2</v>
      </c>
      <c r="N34" s="253"/>
      <c r="O34" s="253"/>
    </row>
    <row r="35" spans="1:15" ht="15.5" x14ac:dyDescent="0.35">
      <c r="A35" s="238"/>
      <c r="B35" s="237"/>
      <c r="C35" s="235"/>
      <c r="D35" s="235"/>
      <c r="E35" s="218"/>
      <c r="J35" s="253"/>
      <c r="K35" s="253"/>
      <c r="L35" s="253"/>
      <c r="M35" s="260">
        <f t="shared" si="0"/>
        <v>1</v>
      </c>
      <c r="N35" s="253"/>
      <c r="O35" s="253"/>
    </row>
    <row r="36" spans="1:15" ht="15.5" x14ac:dyDescent="0.35">
      <c r="A36" s="239"/>
      <c r="B36" s="237"/>
      <c r="C36" s="235"/>
      <c r="D36" s="235"/>
      <c r="E36" s="218"/>
      <c r="J36" s="253"/>
      <c r="K36" s="253"/>
      <c r="L36" s="253"/>
      <c r="M36" s="260">
        <f>+C21/220+IF(C21=0,1)</f>
        <v>1.1363636363636365</v>
      </c>
      <c r="N36" s="253"/>
      <c r="O36" s="253"/>
    </row>
    <row r="37" spans="1:15" ht="15.5" x14ac:dyDescent="0.35">
      <c r="A37" s="239"/>
      <c r="B37" s="237"/>
      <c r="C37" s="235"/>
      <c r="D37" s="235"/>
      <c r="E37" s="218"/>
      <c r="J37" s="253"/>
      <c r="K37" s="253"/>
      <c r="L37" s="253"/>
      <c r="M37" s="260">
        <f>+C22/150+IF(C22=0,1)</f>
        <v>1.3333333333333333</v>
      </c>
      <c r="N37" s="253"/>
      <c r="O37" s="253"/>
    </row>
    <row r="38" spans="1:15" ht="15.5" x14ac:dyDescent="0.35">
      <c r="A38" s="238"/>
      <c r="B38" s="237"/>
      <c r="C38" s="235"/>
      <c r="D38" s="235"/>
      <c r="E38" s="218"/>
      <c r="J38" s="253"/>
      <c r="K38" s="253"/>
      <c r="L38" s="253"/>
      <c r="M38" s="260">
        <f>+C23/220+IF(C23=0,1)</f>
        <v>1</v>
      </c>
      <c r="N38" s="253"/>
      <c r="O38" s="253"/>
    </row>
    <row r="39" spans="1:15" ht="15.5" x14ac:dyDescent="0.35">
      <c r="A39" s="239"/>
      <c r="B39" s="237"/>
      <c r="C39" s="235"/>
      <c r="D39" s="235"/>
      <c r="E39" s="218"/>
      <c r="J39" s="253"/>
      <c r="K39" s="253"/>
      <c r="L39" s="253"/>
      <c r="M39" s="260">
        <f>+C24/400+IF(C24=0,1)</f>
        <v>1</v>
      </c>
      <c r="N39" s="253"/>
      <c r="O39" s="253"/>
    </row>
    <row r="40" spans="1:15" ht="15.5" x14ac:dyDescent="0.35">
      <c r="A40" s="239"/>
      <c r="B40" s="237"/>
      <c r="C40" s="235"/>
      <c r="D40" s="235"/>
      <c r="E40" s="218"/>
      <c r="J40" s="253"/>
      <c r="K40" s="253"/>
      <c r="L40" s="253"/>
      <c r="M40" s="260">
        <f>+C25/400+IF(C25=0,1)</f>
        <v>1</v>
      </c>
      <c r="N40" s="253"/>
      <c r="O40" s="253"/>
    </row>
    <row r="41" spans="1:15" ht="15.5" x14ac:dyDescent="0.35">
      <c r="A41" s="238"/>
      <c r="B41" s="237"/>
      <c r="C41" s="235"/>
      <c r="D41" s="235"/>
      <c r="E41" s="218"/>
      <c r="J41" s="261"/>
      <c r="K41" s="261"/>
      <c r="L41" s="261"/>
      <c r="M41" s="261"/>
      <c r="N41" s="261"/>
      <c r="O41" s="261"/>
    </row>
    <row r="42" spans="1:15" x14ac:dyDescent="0.35">
      <c r="J42" s="261"/>
      <c r="K42" s="261"/>
      <c r="L42" s="261"/>
      <c r="M42" s="261"/>
      <c r="N42" s="261"/>
      <c r="O42" s="261"/>
    </row>
    <row r="44" spans="1:15" ht="15.5" x14ac:dyDescent="0.35">
      <c r="J44" s="239"/>
      <c r="K44" s="243"/>
      <c r="L44" s="244"/>
      <c r="M44" s="244"/>
      <c r="N44" s="245"/>
    </row>
    <row r="45" spans="1:15" ht="15.5" x14ac:dyDescent="0.35">
      <c r="J45" s="239"/>
      <c r="K45" s="243"/>
      <c r="L45" s="244"/>
      <c r="M45" s="244"/>
      <c r="N45" s="245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Substructure</vt:lpstr>
      <vt:lpstr>Preliminaries</vt:lpstr>
      <vt:lpstr>Details</vt:lpstr>
      <vt:lpstr>Cover!Print_Area</vt:lpstr>
      <vt:lpstr>Preliminaries!Print_Area</vt:lpstr>
      <vt:lpstr>Substructure!Print_Area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2025-11-27T21:29:52Z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