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2450A2C6-8894-4483-B22D-450EB965DFCD}" xr6:coauthVersionLast="47" xr6:coauthVersionMax="47" xr10:uidLastSave="{00000000-0000-0000-0000-000000000000}"/>
  <bookViews>
    <workbookView xWindow="-110" yWindow="-110" windowWidth="19420" windowHeight="10300" tabRatio="868" activeTab="4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Windows, Doors &amp; Rooflights" sheetId="110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5">Preliminaries!$A$1:$F$66</definedName>
    <definedName name="_xlnm.Print_Area" localSheetId="3">Summary!$A$1:$D$44</definedName>
    <definedName name="_xlnm.Print_Area" localSheetId="4">'Windows, Doors &amp; Rooflights'!$A$1:$H$45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8" i="110" l="1"/>
  <c r="A20" i="110"/>
  <c r="A21" i="110"/>
  <c r="A22" i="110"/>
  <c r="A23" i="110"/>
  <c r="A24" i="110"/>
  <c r="A26" i="110"/>
  <c r="A28" i="110"/>
  <c r="A30" i="110"/>
  <c r="A32" i="110"/>
  <c r="A34" i="110"/>
  <c r="A36" i="110"/>
  <c r="A37" i="110"/>
  <c r="A38" i="110"/>
  <c r="A39" i="110"/>
  <c r="N40" i="110"/>
  <c r="M40" i="110"/>
  <c r="L40" i="110"/>
  <c r="P40" i="110" s="1"/>
  <c r="K40" i="110"/>
  <c r="O40" i="110" s="1"/>
  <c r="N35" i="110"/>
  <c r="M35" i="110"/>
  <c r="L35" i="110"/>
  <c r="P35" i="110" s="1"/>
  <c r="K35" i="110"/>
  <c r="O35" i="110" s="1"/>
  <c r="N33" i="110"/>
  <c r="M33" i="110"/>
  <c r="L33" i="110"/>
  <c r="P33" i="110" s="1"/>
  <c r="K33" i="110"/>
  <c r="O33" i="110" s="1"/>
  <c r="N31" i="110"/>
  <c r="M31" i="110"/>
  <c r="L31" i="110"/>
  <c r="P31" i="110" s="1"/>
  <c r="K31" i="110"/>
  <c r="O31" i="110" s="1"/>
  <c r="N29" i="110"/>
  <c r="M29" i="110"/>
  <c r="L29" i="110"/>
  <c r="P29" i="110" s="1"/>
  <c r="K29" i="110"/>
  <c r="O29" i="110" s="1"/>
  <c r="N27" i="110"/>
  <c r="M27" i="110"/>
  <c r="L27" i="110"/>
  <c r="P27" i="110" s="1"/>
  <c r="K27" i="110"/>
  <c r="O27" i="110" s="1"/>
  <c r="N25" i="110"/>
  <c r="M25" i="110"/>
  <c r="L25" i="110"/>
  <c r="P25" i="110" s="1"/>
  <c r="K25" i="110"/>
  <c r="O25" i="110" s="1"/>
  <c r="N19" i="110"/>
  <c r="M19" i="110"/>
  <c r="L19" i="110"/>
  <c r="P19" i="110" s="1"/>
  <c r="K19" i="110"/>
  <c r="O19" i="110" s="1"/>
  <c r="B2" i="95"/>
  <c r="G25" i="110" l="1"/>
  <c r="H25" i="110" s="1"/>
  <c r="G33" i="110"/>
  <c r="H33" i="110" s="1"/>
  <c r="G40" i="110"/>
  <c r="H40" i="110" s="1"/>
  <c r="G29" i="110"/>
  <c r="H29" i="110" s="1"/>
  <c r="G27" i="110"/>
  <c r="H27" i="110" s="1"/>
  <c r="G19" i="110"/>
  <c r="H19" i="110" s="1"/>
  <c r="G31" i="110"/>
  <c r="H31" i="110" s="1"/>
  <c r="G35" i="110"/>
  <c r="H35" i="110" s="1"/>
  <c r="K15" i="110" l="1"/>
  <c r="O15" i="110" s="1"/>
  <c r="S4" i="110"/>
  <c r="R4" i="110"/>
  <c r="R5" i="110"/>
  <c r="S5" i="110"/>
  <c r="M40" i="111"/>
  <c r="M39" i="111"/>
  <c r="M38" i="111"/>
  <c r="M37" i="111"/>
  <c r="M36" i="11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D4" i="111"/>
  <c r="D6" i="111"/>
  <c r="D8" i="111"/>
  <c r="K23" i="110"/>
  <c r="L23" i="110"/>
  <c r="O23" i="110"/>
  <c r="P23" i="110"/>
  <c r="K38" i="110"/>
  <c r="L38" i="110"/>
  <c r="O38" i="110"/>
  <c r="P38" i="110"/>
  <c r="K43" i="110"/>
  <c r="L43" i="110"/>
  <c r="P14" i="110"/>
  <c r="P13" i="110"/>
  <c r="P9" i="110"/>
  <c r="L45" i="110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L44" i="110"/>
  <c r="A44" i="110"/>
  <c r="A43" i="110"/>
  <c r="A42" i="110"/>
  <c r="A41" i="110"/>
  <c r="A17" i="110"/>
  <c r="K17" i="110"/>
  <c r="O17" i="110" s="1"/>
  <c r="L17" i="110"/>
  <c r="P17" i="110" s="1"/>
  <c r="N17" i="110"/>
  <c r="N15" i="110"/>
  <c r="L15" i="110"/>
  <c r="P15" i="110" s="1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H19" i="97"/>
  <c r="F19" i="97" s="1"/>
  <c r="A65" i="97"/>
  <c r="H13" i="97"/>
  <c r="F13" i="97" s="1"/>
  <c r="H11" i="97"/>
  <c r="B3" i="95"/>
  <c r="B2" i="110"/>
  <c r="H9" i="97"/>
  <c r="F9" i="97" s="1"/>
  <c r="L5" i="109" a="1"/>
  <c r="B3" i="110" l="1"/>
  <c r="B3" i="97"/>
  <c r="A19" i="110"/>
  <c r="B2" i="97"/>
  <c r="N44" i="110"/>
  <c r="G7" i="109" s="1"/>
  <c r="M15" i="110"/>
  <c r="G17" i="110"/>
  <c r="H17" i="110" s="1"/>
  <c r="M17" i="110"/>
  <c r="G15" i="110"/>
  <c r="H15" i="110" s="1"/>
  <c r="L5" i="109"/>
  <c r="F11" i="97" l="1"/>
  <c r="A11" i="97" s="1"/>
  <c r="A13" i="97" s="1"/>
  <c r="H44" i="110"/>
  <c r="P44" i="110"/>
  <c r="I7" i="109" s="1"/>
  <c r="A25" i="110" l="1"/>
  <c r="A27" i="110" s="1"/>
  <c r="A29" i="110" l="1"/>
  <c r="A31" i="110" s="1"/>
  <c r="A33" i="110" l="1"/>
  <c r="M44" i="110"/>
  <c r="O44" i="110"/>
  <c r="H7" i="109" s="1"/>
  <c r="A35" i="110" l="1"/>
  <c r="F7" i="109"/>
  <c r="R42" i="110"/>
  <c r="A40" i="110" l="1"/>
  <c r="G10" i="109"/>
  <c r="H10" i="109"/>
  <c r="D7" i="109"/>
  <c r="H23" i="97" l="1"/>
  <c r="F23" i="97" s="1"/>
  <c r="K7" i="109"/>
  <c r="H29" i="97" l="1"/>
  <c r="F29" i="97" s="1"/>
  <c r="H27" i="97"/>
  <c r="F27" i="97" s="1"/>
  <c r="C16" i="109" l="1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2" i="109" s="1"/>
  <c r="A21" i="97" l="1"/>
  <c r="A23" i="97" l="1"/>
  <c r="A25" i="97" s="1"/>
  <c r="A27" i="97" s="1"/>
  <c r="A29" i="97" s="1"/>
  <c r="A31" i="97" s="1"/>
  <c r="A33" i="97" l="1"/>
  <c r="I10" i="109"/>
  <c r="D10" i="109" l="1"/>
  <c r="D14" i="109" s="1"/>
  <c r="K2" i="111" s="1"/>
  <c r="F10" i="109"/>
  <c r="K10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<sst xmlns="http://schemas.openxmlformats.org/spreadsheetml/2006/main" count="225" uniqueCount="163">
  <si>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</si>
  <si>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</si>
  <si>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</si>
  <si>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</si>
  <si>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</si>
  <si>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</si>
  <si>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</si>
  <si>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</si>
  <si>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</si>
  <si>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</si>
  <si>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item</t>
  </si>
  <si>
    <t>no.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</si>
  <si>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</si>
  <si>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</si>
  <si>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</si>
  <si>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</si>
  <si>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</si>
  <si>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</si>
  <si>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</si>
  <si>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</si>
  <si>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</si>
  <si>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</si>
  <si>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</si>
  <si>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</si>
  <si>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Rubbish removal; skips</t>
  </si>
  <si>
    <t>Item</t>
  </si>
  <si>
    <t>Health &amp; safety</t>
  </si>
  <si>
    <t>Insurance</t>
  </si>
  <si>
    <t>Doors</t>
  </si>
  <si>
    <t>Windows</t>
  </si>
  <si>
    <t>Rooflights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</si>
  <si>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</si>
  <si>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</si>
  <si>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</si>
  <si>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</si>
  <si>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</si>
  <si>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</si>
  <si>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</si>
  <si>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</si>
  <si>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</si>
  <si>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</si>
  <si>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</si>
  <si>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</si>
  <si>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ROOFLIGHTS</t>
  </si>
  <si>
    <t>Width (mm)</t>
  </si>
  <si>
    <t>Height (mm)</t>
  </si>
  <si>
    <t>Length (mm)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</si>
  <si>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</si>
  <si>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</si>
  <si>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</si>
  <si>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</si>
  <si>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</si>
  <si>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</si>
  <si>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</si>
  <si>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</si>
  <si>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</si>
  <si>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</si>
  <si>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</si>
  <si>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</si>
  <si>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</si>
  <si>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</si>
  <si>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</si>
  <si>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</si>
  <si>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</si>
  <si>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</si>
  <si>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External Windows, Doors and Rooflights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</si>
  <si>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</si>
  <si>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</si>
  <si>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</si>
  <si>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</si>
  <si>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</si>
  <si>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</si>
  <si>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</si>
  <si>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</si>
  <si>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</si>
  <si>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</si>
  <si>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</si>
  <si>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</si>
  <si>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</si>
  <si>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</si>
  <si>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</si>
  <si>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</si>
  <si>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</si>
  <si>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</si>
  <si>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</si>
  <si>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</si>
  <si>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</si>
  <si>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</si>
  <si>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</si>
  <si>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</si>
  <si>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</si>
  <si>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</si>
  <si>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</si>
  <si>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</si>
  <si>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</si>
  <si>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</si>
  <si>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Approx.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</si>
  <si>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</si>
  <si>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</si>
  <si>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</si>
  <si>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</si>
  <si>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</si>
  <si>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</si>
  <si>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</si>
  <si>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</si>
  <si>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</si>
  <si>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</si>
  <si>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</si>
  <si>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</si>
  <si>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</si>
  <si>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</si>
  <si>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</si>
  <si>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</si>
  <si>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</si>
  <si>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</si>
  <si>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</si>
  <si>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</si>
  <si>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</si>
  <si>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</si>
  <si>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</si>
  <si>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</si>
  <si>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</si>
  <si>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</si>
  <si>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</si>
  <si>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</si>
  <si>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</si>
  <si>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</si>
  <si>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</si>
  <si>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</si>
  <si>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</si>
  <si>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</si>
  <si>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</si>
  <si>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</si>
  <si>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Windows, Doors &amp; Rooflights</t>
  </si>
  <si>
    <t>Document reference:</t>
  </si>
  <si>
    <t>Groundworker</t>
  </si>
  <si>
    <t>UPVC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</si>
  <si>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</si>
  <si>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</si>
  <si>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</si>
  <si>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</si>
  <si>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</si>
  <si>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</si>
  <si>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</si>
  <si>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</si>
  <si>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</si>
  <si>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 xml:space="preserve">EXTERNAL WINDOWS </t>
  </si>
  <si>
    <t>EXTERNAL DOORS</t>
  </si>
  <si>
    <t>*ALL WINDOWS, DOORS AND ROOFLIGHTS ARE CLIENT SUPPLY, WE HAVE ALLOWED FOR INSTALLATION ONLY)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</si>
  <si>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</si>
  <si>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</si>
  <si>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</si>
  <si>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</si>
  <si>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</si>
  <si>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</si>
  <si>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</si>
  <si>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>Exterior Door</t>
  </si>
  <si>
    <t>Exterior Door (Tripple Sliding)</t>
  </si>
  <si>
    <t>Exterior Window</t>
  </si>
  <si>
    <t>Double Glazed W/ Toughened Safety Glass</t>
  </si>
  <si>
    <t>PROPOSED TWO STOREY REAR EXTENSION</t>
  </si>
  <si>
    <t>PROJECT: Sample for Windows, Doors &amp; Rooflights</t>
  </si>
  <si>
    <t>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</si>
</sst>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4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b/>
      <sz val="16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2"/>
      <color theme="0" tint="-4.9989318521683403E-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9" fillId="0" borderId="0" applyNumberFormat="0" applyFill="0" applyBorder="0" applyAlignment="0" applyProtection="0"/>
    <xf numFmtId="0" fontId="1" fillId="0" borderId="0"/>
  </cellStyleXfs>
  <cellXfs count="310">
    <xf numFmtId="0" fontId="0" fillId="0" borderId="0" xfId="0"/>
    <xf numFmtId="0" fontId="1" fillId="0" borderId="0" xfId="4"/>
    <xf numFmtId="0" fontId="1" fillId="0" borderId="0" xfId="4" applyAlignment="1">
      <alignment wrapText="1"/>
    </xf>
    <xf numFmtId="0" fontId="8" fillId="0" borderId="0" xfId="0" applyFont="1"/>
    <xf numFmtId="0" fontId="1" fillId="0" borderId="1" xfId="7" applyBorder="1"/>
    <xf numFmtId="0" fontId="1" fillId="0" borderId="2" xfId="7" applyBorder="1"/>
    <xf numFmtId="0" fontId="1" fillId="0" borderId="3" xfId="7" applyBorder="1"/>
    <xf numFmtId="0" fontId="1" fillId="0" borderId="0" xfId="7"/>
    <xf numFmtId="0" fontId="1" fillId="0" borderId="8" xfId="7" applyBorder="1"/>
    <xf numFmtId="0" fontId="3" fillId="0" borderId="0" xfId="7" applyFont="1"/>
    <xf numFmtId="0" fontId="1" fillId="0" borderId="7" xfId="7" applyBorder="1"/>
    <xf numFmtId="0" fontId="12" fillId="0" borderId="0" xfId="7" applyFont="1"/>
    <xf numFmtId="0" fontId="1" fillId="0" borderId="4" xfId="7" applyBorder="1"/>
    <xf numFmtId="0" fontId="12" fillId="0" borderId="5" xfId="7" applyFont="1" applyBorder="1"/>
    <xf numFmtId="0" fontId="1" fillId="0" borderId="6" xfId="7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7" applyFont="1" applyAlignment="1">
      <alignment horizontal="center" vertical="center" wrapText="1"/>
    </xf>
    <xf numFmtId="0" fontId="4" fillId="0" borderId="0" xfId="7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4" applyFont="1"/>
    <xf numFmtId="0" fontId="14" fillId="0" borderId="0" xfId="4" applyFont="1" applyAlignment="1">
      <alignment wrapText="1"/>
    </xf>
    <xf numFmtId="0" fontId="6" fillId="0" borderId="0" xfId="4" applyFont="1"/>
    <xf numFmtId="0" fontId="14" fillId="0" borderId="0" xfId="4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4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4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166" fontId="13" fillId="0" borderId="5" xfId="0" applyNumberFormat="1" applyFont="1" applyBorder="1" applyAlignment="1">
      <alignment horizontal="center"/>
    </xf>
    <xf numFmtId="0" fontId="1" fillId="0" borderId="0" xfId="7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3" fillId="0" borderId="0" xfId="0" applyNumberFormat="1" applyFont="1"/>
    <xf numFmtId="2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" fontId="1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" fontId="8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5" fillId="0" borderId="0" xfId="0" applyFont="1"/>
    <xf numFmtId="2" fontId="13" fillId="0" borderId="0" xfId="0" applyNumberFormat="1" applyFont="1" applyAlignment="1">
      <alignment horizontal="left"/>
    </xf>
    <xf numFmtId="2" fontId="29" fillId="0" borderId="0" xfId="8" applyNumberFormat="1" applyFill="1" applyAlignment="1">
      <alignment horizontal="left"/>
    </xf>
    <xf numFmtId="2" fontId="32" fillId="0" borderId="0" xfId="7" applyNumberFormat="1" applyFont="1" applyAlignment="1">
      <alignment horizontal="center"/>
    </xf>
    <xf numFmtId="166" fontId="32" fillId="0" borderId="7" xfId="7" applyNumberFormat="1" applyFont="1" applyBorder="1" applyAlignment="1">
      <alignment horizontal="center"/>
    </xf>
    <xf numFmtId="166" fontId="32" fillId="0" borderId="6" xfId="7" applyNumberFormat="1" applyFont="1" applyBorder="1" applyAlignment="1">
      <alignment horizontal="center"/>
    </xf>
    <xf numFmtId="166" fontId="32" fillId="0" borderId="0" xfId="7" applyNumberFormat="1" applyFont="1"/>
    <xf numFmtId="0" fontId="32" fillId="0" borderId="0" xfId="7" applyFont="1"/>
    <xf numFmtId="166" fontId="32" fillId="0" borderId="0" xfId="7" applyNumberFormat="1" applyFont="1" applyAlignment="1">
      <alignment horizontal="center"/>
    </xf>
    <xf numFmtId="0" fontId="14" fillId="0" borderId="0" xfId="4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4" applyFont="1" applyAlignment="1">
      <alignment horizontal="center" vertical="center"/>
    </xf>
    <xf numFmtId="2" fontId="14" fillId="0" borderId="0" xfId="4" applyNumberFormat="1" applyFont="1" applyAlignment="1">
      <alignment horizontal="center" vertical="top"/>
    </xf>
    <xf numFmtId="0" fontId="1" fillId="0" borderId="0" xfId="4" applyAlignment="1">
      <alignment vertical="center"/>
    </xf>
    <xf numFmtId="2" fontId="14" fillId="0" borderId="0" xfId="4" applyNumberFormat="1" applyFont="1" applyAlignment="1">
      <alignment horizontal="center" vertical="center"/>
    </xf>
    <xf numFmtId="0" fontId="23" fillId="0" borderId="0" xfId="4" applyFont="1"/>
    <xf numFmtId="0" fontId="35" fillId="0" borderId="0" xfId="4" applyFont="1" applyAlignment="1">
      <alignment wrapText="1"/>
    </xf>
    <xf numFmtId="0" fontId="30" fillId="2" borderId="9" xfId="4" applyFont="1" applyFill="1" applyBorder="1" applyAlignment="1">
      <alignment vertical="center" wrapText="1"/>
    </xf>
    <xf numFmtId="0" fontId="30" fillId="2" borderId="11" xfId="4" applyFont="1" applyFill="1" applyBorder="1" applyAlignment="1">
      <alignment vertical="center" wrapText="1"/>
    </xf>
    <xf numFmtId="168" fontId="14" fillId="0" borderId="0" xfId="4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4" applyFont="1" applyFill="1" applyBorder="1" applyAlignment="1">
      <alignment horizontal="center" vertical="center" wrapText="1"/>
    </xf>
    <xf numFmtId="0" fontId="17" fillId="2" borderId="11" xfId="4" applyFont="1" applyFill="1" applyBorder="1" applyAlignment="1">
      <alignment vertical="center" wrapText="1"/>
    </xf>
    <xf numFmtId="0" fontId="14" fillId="0" borderId="0" xfId="4" applyFont="1" applyAlignment="1">
      <alignment horizontal="center"/>
    </xf>
    <xf numFmtId="2" fontId="14" fillId="0" borderId="0" xfId="4" applyNumberFormat="1" applyFont="1" applyAlignment="1">
      <alignment horizontal="center"/>
    </xf>
    <xf numFmtId="0" fontId="14" fillId="0" borderId="0" xfId="9" applyFont="1"/>
    <xf numFmtId="0" fontId="36" fillId="0" borderId="0" xfId="7" applyFont="1"/>
    <xf numFmtId="0" fontId="37" fillId="0" borderId="0" xfId="0" applyFont="1"/>
    <xf numFmtId="0" fontId="34" fillId="2" borderId="10" xfId="7" applyFont="1" applyFill="1" applyBorder="1" applyAlignment="1">
      <alignment horizontal="center" vertical="center"/>
    </xf>
    <xf numFmtId="0" fontId="34" fillId="2" borderId="11" xfId="7" applyFont="1" applyFill="1" applyBorder="1" applyAlignment="1">
      <alignment horizontal="center" vertical="center"/>
    </xf>
    <xf numFmtId="0" fontId="38" fillId="0" borderId="8" xfId="0" applyFont="1" applyBorder="1" applyAlignment="1">
      <alignment horizontal="left" indent="2"/>
    </xf>
    <xf numFmtId="0" fontId="38" fillId="0" borderId="8" xfId="0" applyFont="1" applyBorder="1"/>
    <xf numFmtId="0" fontId="34" fillId="2" borderId="9" xfId="7" applyFont="1" applyFill="1" applyBorder="1" applyAlignment="1">
      <alignment vertical="center"/>
    </xf>
    <xf numFmtId="2" fontId="34" fillId="2" borderId="10" xfId="7" applyNumberFormat="1" applyFont="1" applyFill="1" applyBorder="1" applyAlignment="1">
      <alignment horizontal="center" vertical="center"/>
    </xf>
    <xf numFmtId="166" fontId="34" fillId="2" borderId="11" xfId="1" applyNumberFormat="1" applyFont="1" applyFill="1" applyBorder="1" applyAlignment="1">
      <alignment horizontal="center" vertical="center"/>
    </xf>
    <xf numFmtId="166" fontId="32" fillId="0" borderId="0" xfId="7" applyNumberFormat="1" applyFont="1" applyAlignment="1">
      <alignment horizontal="center" vertical="center"/>
    </xf>
    <xf numFmtId="0" fontId="32" fillId="0" borderId="0" xfId="7" applyFont="1" applyAlignment="1">
      <alignment vertical="center"/>
    </xf>
    <xf numFmtId="0" fontId="32" fillId="0" borderId="8" xfId="7" applyFont="1" applyBorder="1"/>
    <xf numFmtId="166" fontId="33" fillId="0" borderId="7" xfId="1" applyNumberFormat="1" applyFont="1" applyBorder="1" applyAlignment="1">
      <alignment horizontal="center"/>
    </xf>
    <xf numFmtId="10" fontId="32" fillId="0" borderId="0" xfId="7" applyNumberFormat="1" applyFont="1" applyAlignment="1">
      <alignment horizontal="center"/>
    </xf>
    <xf numFmtId="0" fontId="34" fillId="2" borderId="9" xfId="7" applyFont="1" applyFill="1" applyBorder="1" applyAlignment="1">
      <alignment vertical="center" wrapText="1"/>
    </xf>
    <xf numFmtId="0" fontId="34" fillId="0" borderId="1" xfId="7" applyFont="1" applyBorder="1" applyAlignment="1">
      <alignment vertical="center" wrapText="1"/>
    </xf>
    <xf numFmtId="2" fontId="34" fillId="0" borderId="2" xfId="7" applyNumberFormat="1" applyFont="1" applyBorder="1" applyAlignment="1">
      <alignment horizontal="center" vertical="center"/>
    </xf>
    <xf numFmtId="166" fontId="34" fillId="0" borderId="3" xfId="1" applyNumberFormat="1" applyFont="1" applyFill="1" applyBorder="1" applyAlignment="1">
      <alignment horizontal="center" vertical="center"/>
    </xf>
    <xf numFmtId="0" fontId="32" fillId="0" borderId="8" xfId="7" applyFont="1" applyBorder="1" applyAlignment="1">
      <alignment horizontal="left" vertical="center" wrapText="1" indent="2"/>
    </xf>
    <xf numFmtId="2" fontId="32" fillId="0" borderId="0" xfId="7" applyNumberFormat="1" applyFont="1" applyAlignment="1">
      <alignment horizontal="center" vertical="center"/>
    </xf>
    <xf numFmtId="166" fontId="32" fillId="0" borderId="7" xfId="1" applyNumberFormat="1" applyFont="1" applyFill="1" applyBorder="1" applyAlignment="1">
      <alignment horizontal="center" vertical="center"/>
    </xf>
    <xf numFmtId="0" fontId="32" fillId="0" borderId="4" xfId="7" applyFont="1" applyBorder="1"/>
    <xf numFmtId="2" fontId="32" fillId="0" borderId="5" xfId="7" applyNumberFormat="1" applyFont="1" applyBorder="1" applyAlignment="1">
      <alignment horizontal="center"/>
    </xf>
    <xf numFmtId="0" fontId="32" fillId="0" borderId="0" xfId="7" applyFont="1" applyAlignment="1">
      <alignment horizontal="left" wrapText="1"/>
    </xf>
    <xf numFmtId="2" fontId="32" fillId="0" borderId="0" xfId="1" applyNumberFormat="1" applyFont="1" applyFill="1" applyBorder="1" applyAlignment="1">
      <alignment horizontal="center"/>
    </xf>
    <xf numFmtId="166" fontId="32" fillId="0" borderId="0" xfId="1" applyNumberFormat="1" applyFont="1" applyFill="1" applyBorder="1" applyAlignment="1">
      <alignment horizontal="center"/>
    </xf>
    <xf numFmtId="0" fontId="32" fillId="0" borderId="0" xfId="7" applyFont="1" applyAlignment="1">
      <alignment wrapText="1"/>
    </xf>
    <xf numFmtId="0" fontId="39" fillId="0" borderId="0" xfId="7" applyFont="1" applyAlignment="1">
      <alignment wrapText="1"/>
    </xf>
    <xf numFmtId="2" fontId="39" fillId="0" borderId="0" xfId="7" applyNumberFormat="1" applyFont="1" applyAlignment="1">
      <alignment horizontal="center" wrapText="1"/>
    </xf>
    <xf numFmtId="166" fontId="39" fillId="0" borderId="0" xfId="1" applyNumberFormat="1" applyFont="1" applyFill="1" applyBorder="1" applyAlignment="1">
      <alignment horizontal="center"/>
    </xf>
    <xf numFmtId="0" fontId="34" fillId="0" borderId="0" xfId="7" applyFont="1" applyAlignment="1">
      <alignment wrapText="1"/>
    </xf>
    <xf numFmtId="2" fontId="39" fillId="0" borderId="0" xfId="7" applyNumberFormat="1" applyFont="1" applyAlignment="1">
      <alignment horizontal="center"/>
    </xf>
    <xf numFmtId="166" fontId="34" fillId="0" borderId="0" xfId="7" applyNumberFormat="1" applyFont="1" applyAlignment="1">
      <alignment horizontal="center"/>
    </xf>
    <xf numFmtId="17" fontId="37" fillId="0" borderId="0" xfId="0" applyNumberFormat="1" applyFont="1"/>
    <xf numFmtId="2" fontId="16" fillId="0" borderId="0" xfId="0" applyNumberFormat="1" applyFont="1" applyAlignment="1">
      <alignment horizontal="center"/>
    </xf>
    <xf numFmtId="166" fontId="16" fillId="0" borderId="2" xfId="0" applyNumberFormat="1" applyFont="1" applyBorder="1"/>
    <xf numFmtId="0" fontId="16" fillId="0" borderId="2" xfId="0" applyFont="1" applyBorder="1"/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wrapText="1"/>
    </xf>
    <xf numFmtId="2" fontId="16" fillId="0" borderId="0" xfId="2" applyNumberFormat="1" applyFont="1" applyBorder="1" applyAlignment="1">
      <alignment horizontal="center"/>
    </xf>
    <xf numFmtId="2" fontId="16" fillId="0" borderId="5" xfId="0" applyNumberFormat="1" applyFont="1" applyBorder="1" applyAlignment="1">
      <alignment horizontal="center"/>
    </xf>
    <xf numFmtId="0" fontId="20" fillId="0" borderId="0" xfId="0" applyFont="1"/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3" fillId="0" borderId="0" xfId="0" applyNumberFormat="1" applyFont="1" applyAlignment="1">
      <alignment wrapText="1"/>
    </xf>
    <xf numFmtId="167" fontId="23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16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wrapText="1"/>
    </xf>
    <xf numFmtId="0" fontId="28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166" fontId="24" fillId="0" borderId="0" xfId="0" applyNumberFormat="1" applyFont="1" applyAlignment="1">
      <alignment horizontal="center"/>
    </xf>
    <xf numFmtId="0" fontId="16" fillId="0" borderId="0" xfId="0" applyFont="1" applyAlignment="1">
      <alignment horizontal="left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/>
    </xf>
    <xf numFmtId="0" fontId="16" fillId="0" borderId="0" xfId="0" applyFont="1" applyAlignment="1">
      <alignment horizontal="center" vertical="center" wrapText="1"/>
    </xf>
    <xf numFmtId="167" fontId="23" fillId="0" borderId="0" xfId="0" applyNumberFormat="1" applyFont="1" applyAlignment="1">
      <alignment horizontal="center" vertical="center" wrapText="1"/>
    </xf>
    <xf numFmtId="2" fontId="16" fillId="0" borderId="5" xfId="0" applyNumberFormat="1" applyFont="1" applyBorder="1" applyAlignment="1">
      <alignment horizontal="left"/>
    </xf>
    <xf numFmtId="2" fontId="16" fillId="0" borderId="5" xfId="0" applyNumberFormat="1" applyFont="1" applyBorder="1" applyAlignment="1">
      <alignment horizontal="center" vertical="center"/>
    </xf>
    <xf numFmtId="167" fontId="23" fillId="0" borderId="5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66" fontId="16" fillId="0" borderId="0" xfId="0" applyNumberFormat="1" applyFont="1" applyAlignment="1">
      <alignment horizontal="right"/>
    </xf>
    <xf numFmtId="166" fontId="13" fillId="0" borderId="6" xfId="0" applyNumberFormat="1" applyFont="1" applyBorder="1" applyAlignment="1">
      <alignment horizontal="center"/>
    </xf>
    <xf numFmtId="0" fontId="13" fillId="0" borderId="3" xfId="0" applyFont="1" applyBorder="1"/>
    <xf numFmtId="166" fontId="32" fillId="0" borderId="8" xfId="7" applyNumberFormat="1" applyFont="1" applyBorder="1" applyAlignment="1">
      <alignment horizontal="center" vertical="center"/>
    </xf>
    <xf numFmtId="166" fontId="32" fillId="0" borderId="7" xfId="7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166" fontId="40" fillId="0" borderId="0" xfId="0" applyNumberFormat="1" applyFont="1" applyAlignment="1">
      <alignment horizontal="center"/>
    </xf>
    <xf numFmtId="166" fontId="34" fillId="2" borderId="9" xfId="7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3" fillId="0" borderId="4" xfId="0" applyNumberFormat="1" applyFont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1" fillId="2" borderId="10" xfId="0" applyFont="1" applyFill="1" applyBorder="1" applyAlignment="1">
      <alignment horizontal="center" vertical="center"/>
    </xf>
    <xf numFmtId="2" fontId="10" fillId="2" borderId="10" xfId="0" applyNumberFormat="1" applyFont="1" applyFill="1" applyBorder="1" applyAlignment="1">
      <alignment horizont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166" fontId="24" fillId="0" borderId="7" xfId="0" applyNumberFormat="1" applyFont="1" applyBorder="1" applyAlignment="1">
      <alignment horizontal="center"/>
    </xf>
    <xf numFmtId="0" fontId="13" fillId="0" borderId="5" xfId="0" applyFont="1" applyBorder="1"/>
    <xf numFmtId="0" fontId="16" fillId="0" borderId="2" xfId="0" applyFont="1" applyBorder="1" applyAlignment="1">
      <alignment horizontal="center"/>
    </xf>
    <xf numFmtId="2" fontId="16" fillId="0" borderId="2" xfId="0" applyNumberFormat="1" applyFont="1" applyBorder="1" applyAlignment="1">
      <alignment horizontal="center"/>
    </xf>
    <xf numFmtId="166" fontId="16" fillId="0" borderId="3" xfId="0" applyNumberFormat="1" applyFont="1" applyBorder="1"/>
    <xf numFmtId="0" fontId="41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2" fillId="0" borderId="0" xfId="7" applyFont="1" applyAlignment="1">
      <alignment horizontal="center" vertical="center"/>
    </xf>
    <xf numFmtId="0" fontId="32" fillId="0" borderId="7" xfId="7" applyFont="1" applyBorder="1" applyAlignment="1">
      <alignment horizontal="center" vertical="center"/>
    </xf>
    <xf numFmtId="166" fontId="32" fillId="0" borderId="4" xfId="7" applyNumberFormat="1" applyFont="1" applyBorder="1" applyAlignment="1">
      <alignment horizontal="center" vertical="center"/>
    </xf>
    <xf numFmtId="166" fontId="32" fillId="0" borderId="5" xfId="7" applyNumberFormat="1" applyFont="1" applyBorder="1" applyAlignment="1">
      <alignment horizontal="center" vertical="center"/>
    </xf>
    <xf numFmtId="0" fontId="32" fillId="0" borderId="6" xfId="7" applyFont="1" applyBorder="1" applyAlignment="1">
      <alignment horizontal="center" vertical="center"/>
    </xf>
    <xf numFmtId="166" fontId="34" fillId="0" borderId="7" xfId="7" applyNumberFormat="1" applyFont="1" applyBorder="1" applyAlignment="1">
      <alignment horizontal="center" vertical="center"/>
    </xf>
    <xf numFmtId="166" fontId="32" fillId="3" borderId="8" xfId="7" applyNumberFormat="1" applyFont="1" applyFill="1" applyBorder="1" applyAlignment="1">
      <alignment horizontal="center" vertical="center"/>
    </xf>
    <xf numFmtId="166" fontId="32" fillId="4" borderId="0" xfId="7" applyNumberFormat="1" applyFont="1" applyFill="1" applyAlignment="1">
      <alignment horizontal="center" vertical="center"/>
    </xf>
    <xf numFmtId="166" fontId="34" fillId="4" borderId="0" xfId="7" applyNumberFormat="1" applyFont="1" applyFill="1" applyAlignment="1">
      <alignment horizontal="center" vertical="center"/>
    </xf>
    <xf numFmtId="166" fontId="34" fillId="3" borderId="8" xfId="7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2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166" fontId="13" fillId="0" borderId="1" xfId="0" applyNumberFormat="1" applyFont="1" applyBorder="1"/>
    <xf numFmtId="166" fontId="8" fillId="0" borderId="8" xfId="0" applyNumberFormat="1" applyFont="1" applyBorder="1" applyAlignment="1">
      <alignment horizontal="center"/>
    </xf>
    <xf numFmtId="166" fontId="13" fillId="0" borderId="2" xfId="0" applyNumberFormat="1" applyFont="1" applyBorder="1"/>
    <xf numFmtId="0" fontId="42" fillId="0" borderId="0" xfId="4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4" fillId="0" borderId="0" xfId="7" applyNumberFormat="1" applyFont="1" applyAlignment="1">
      <alignment horizontal="center" vertical="center"/>
    </xf>
    <xf numFmtId="0" fontId="34" fillId="0" borderId="7" xfId="7" applyFont="1" applyBorder="1" applyAlignment="1">
      <alignment horizontal="center" vertical="center"/>
    </xf>
    <xf numFmtId="0" fontId="32" fillId="0" borderId="5" xfId="7" applyFont="1" applyBorder="1" applyAlignment="1">
      <alignment horizontal="center" vertical="center"/>
    </xf>
    <xf numFmtId="2" fontId="46" fillId="0" borderId="0" xfId="0" applyNumberFormat="1" applyFont="1" applyAlignment="1">
      <alignment horizontal="center" vertical="center"/>
    </xf>
    <xf numFmtId="0" fontId="0" fillId="0" borderId="0" xfId="0" applyProtection="1">
      <protection locked="0"/>
    </xf>
    <xf numFmtId="0" fontId="31" fillId="2" borderId="9" xfId="7" applyFont="1" applyFill="1" applyBorder="1" applyAlignment="1" applyProtection="1">
      <alignment horizontal="center" vertical="center"/>
      <protection locked="0"/>
    </xf>
    <xf numFmtId="0" fontId="31" fillId="2" borderId="10" xfId="7" applyFont="1" applyFill="1" applyBorder="1" applyAlignment="1" applyProtection="1">
      <alignment horizontal="center" vertical="center"/>
      <protection locked="0"/>
    </xf>
    <xf numFmtId="0" fontId="31" fillId="2" borderId="11" xfId="7" applyFont="1" applyFill="1" applyBorder="1" applyAlignment="1" applyProtection="1">
      <alignment horizontal="center" vertical="center"/>
      <protection locked="0"/>
    </xf>
    <xf numFmtId="0" fontId="43" fillId="0" borderId="8" xfId="0" applyFont="1" applyBorder="1" applyProtection="1">
      <protection locked="0"/>
    </xf>
    <xf numFmtId="2" fontId="32" fillId="0" borderId="0" xfId="7" applyNumberFormat="1" applyFont="1" applyAlignment="1" applyProtection="1">
      <alignment horizontal="center"/>
      <protection locked="0"/>
    </xf>
    <xf numFmtId="0" fontId="44" fillId="0" borderId="0" xfId="7" applyFont="1" applyAlignment="1" applyProtection="1">
      <alignment horizontal="center"/>
      <protection locked="0"/>
    </xf>
    <xf numFmtId="2" fontId="32" fillId="0" borderId="0" xfId="1" applyNumberFormat="1" applyFont="1" applyBorder="1" applyAlignment="1" applyProtection="1">
      <alignment horizontal="center"/>
      <protection locked="0"/>
    </xf>
    <xf numFmtId="166" fontId="32" fillId="0" borderId="7" xfId="7" applyNumberFormat="1" applyFont="1" applyBorder="1" applyAlignment="1" applyProtection="1">
      <alignment horizontal="center"/>
      <protection locked="0"/>
    </xf>
    <xf numFmtId="0" fontId="34" fillId="2" borderId="8" xfId="7" applyFont="1" applyFill="1" applyBorder="1" applyAlignment="1" applyProtection="1">
      <alignment vertical="center"/>
      <protection locked="0"/>
    </xf>
    <xf numFmtId="10" fontId="34" fillId="2" borderId="0" xfId="7" applyNumberFormat="1" applyFont="1" applyFill="1" applyAlignment="1" applyProtection="1">
      <alignment horizontal="center"/>
      <protection locked="0"/>
    </xf>
    <xf numFmtId="2" fontId="45" fillId="2" borderId="0" xfId="7" applyNumberFormat="1" applyFont="1" applyFill="1" applyAlignment="1" applyProtection="1">
      <alignment horizontal="center"/>
      <protection locked="0"/>
    </xf>
    <xf numFmtId="2" fontId="32" fillId="2" borderId="0" xfId="1" applyNumberFormat="1" applyFont="1" applyFill="1" applyBorder="1" applyAlignment="1" applyProtection="1">
      <alignment horizontal="center"/>
      <protection locked="0"/>
    </xf>
    <xf numFmtId="166" fontId="32" fillId="2" borderId="7" xfId="7" applyNumberFormat="1" applyFont="1" applyFill="1" applyBorder="1" applyAlignment="1" applyProtection="1">
      <alignment horizontal="center"/>
      <protection locked="0"/>
    </xf>
    <xf numFmtId="0" fontId="34" fillId="0" borderId="8" xfId="7" applyFont="1" applyBorder="1" applyAlignment="1" applyProtection="1">
      <alignment vertical="center"/>
      <protection locked="0"/>
    </xf>
    <xf numFmtId="10" fontId="34" fillId="0" borderId="0" xfId="7" applyNumberFormat="1" applyFont="1" applyAlignment="1" applyProtection="1">
      <alignment horizontal="center"/>
      <protection locked="0"/>
    </xf>
    <xf numFmtId="0" fontId="45" fillId="0" borderId="0" xfId="7" applyFont="1" applyAlignment="1" applyProtection="1">
      <alignment horizontal="center"/>
      <protection locked="0"/>
    </xf>
    <xf numFmtId="2" fontId="34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32" fillId="0" borderId="0" xfId="1" applyNumberFormat="1" applyFont="1" applyFill="1" applyBorder="1" applyAlignment="1" applyProtection="1">
      <alignment horizontal="center"/>
      <protection locked="0"/>
    </xf>
    <xf numFmtId="0" fontId="34" fillId="2" borderId="4" xfId="7" applyFont="1" applyFill="1" applyBorder="1" applyAlignment="1" applyProtection="1">
      <alignment vertical="center"/>
      <protection locked="0"/>
    </xf>
    <xf numFmtId="10" fontId="34" fillId="2" borderId="5" xfId="7" applyNumberFormat="1" applyFont="1" applyFill="1" applyBorder="1" applyAlignment="1" applyProtection="1">
      <alignment horizontal="center"/>
      <protection locked="0"/>
    </xf>
    <xf numFmtId="2" fontId="45" fillId="2" borderId="5" xfId="7" applyNumberFormat="1" applyFont="1" applyFill="1" applyBorder="1" applyAlignment="1" applyProtection="1">
      <alignment horizontal="center"/>
      <protection locked="0"/>
    </xf>
    <xf numFmtId="2" fontId="32" fillId="2" borderId="5" xfId="1" applyNumberFormat="1" applyFont="1" applyFill="1" applyBorder="1" applyAlignment="1" applyProtection="1">
      <alignment horizontal="center"/>
      <protection locked="0"/>
    </xf>
    <xf numFmtId="166" fontId="32" fillId="2" borderId="6" xfId="7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5" fillId="0" borderId="0" xfId="0" applyFont="1" applyAlignment="1" applyProtection="1">
      <alignment wrapText="1"/>
      <protection locked="0"/>
    </xf>
    <xf numFmtId="0" fontId="25" fillId="0" borderId="0" xfId="0" applyFont="1" applyProtection="1">
      <protection locked="0"/>
    </xf>
    <xf numFmtId="0" fontId="47" fillId="0" borderId="0" xfId="0" applyFont="1" applyProtection="1">
      <protection locked="0"/>
    </xf>
    <xf numFmtId="0" fontId="26" fillId="0" borderId="0" xfId="0" applyFont="1" applyAlignment="1" applyProtection="1">
      <alignment horizontal="center"/>
      <protection locked="0"/>
    </xf>
    <xf numFmtId="0" fontId="47" fillId="0" borderId="0" xfId="0" applyFont="1" applyAlignment="1" applyProtection="1">
      <alignment horizontal="center"/>
      <protection locked="0"/>
    </xf>
    <xf numFmtId="1" fontId="25" fillId="0" borderId="0" xfId="0" applyNumberFormat="1" applyFont="1" applyAlignment="1" applyProtection="1">
      <alignment horizontal="center"/>
      <protection locked="0"/>
    </xf>
    <xf numFmtId="166" fontId="25" fillId="0" borderId="0" xfId="0" applyNumberFormat="1" applyFont="1" applyAlignment="1" applyProtection="1">
      <alignment horizontal="center"/>
      <protection locked="0"/>
    </xf>
    <xf numFmtId="0" fontId="25" fillId="0" borderId="0" xfId="0" applyFont="1" applyAlignment="1" applyProtection="1">
      <alignment horizontal="center"/>
      <protection locked="0"/>
    </xf>
    <xf numFmtId="166" fontId="52" fillId="0" borderId="0" xfId="7" applyNumberFormat="1" applyFont="1" applyProtection="1">
      <protection locked="0"/>
    </xf>
    <xf numFmtId="0" fontId="52" fillId="0" borderId="0" xfId="7" applyFont="1" applyProtection="1">
      <protection locked="0"/>
    </xf>
    <xf numFmtId="0" fontId="52" fillId="0" borderId="0" xfId="7" applyFont="1" applyAlignment="1" applyProtection="1">
      <alignment horizontal="center"/>
      <protection locked="0"/>
    </xf>
    <xf numFmtId="0" fontId="53" fillId="0" borderId="0" xfId="0" applyFont="1" applyAlignment="1" applyProtection="1">
      <alignment horizontal="center"/>
      <protection locked="0"/>
    </xf>
    <xf numFmtId="166" fontId="54" fillId="0" borderId="0" xfId="7" applyNumberFormat="1" applyFont="1" applyProtection="1">
      <protection locked="0"/>
    </xf>
    <xf numFmtId="0" fontId="54" fillId="0" borderId="0" xfId="7" applyFont="1" applyProtection="1">
      <protection locked="0"/>
    </xf>
    <xf numFmtId="166" fontId="52" fillId="0" borderId="0" xfId="7" applyNumberFormat="1" applyFont="1" applyAlignment="1" applyProtection="1">
      <alignment horizontal="center"/>
      <protection locked="0"/>
    </xf>
    <xf numFmtId="0" fontId="48" fillId="0" borderId="0" xfId="0" applyFont="1"/>
    <xf numFmtId="166" fontId="49" fillId="0" borderId="0" xfId="7" applyNumberFormat="1" applyFont="1" applyAlignment="1">
      <alignment horizontal="center"/>
    </xf>
    <xf numFmtId="0" fontId="49" fillId="0" borderId="0" xfId="7" applyFont="1"/>
    <xf numFmtId="166" fontId="49" fillId="0" borderId="0" xfId="7" applyNumberFormat="1" applyFont="1"/>
    <xf numFmtId="0" fontId="48" fillId="0" borderId="0" xfId="0" applyFont="1" applyAlignment="1">
      <alignment horizontal="center"/>
    </xf>
    <xf numFmtId="0" fontId="49" fillId="0" borderId="0" xfId="7" applyFont="1" applyAlignment="1">
      <alignment horizontal="center"/>
    </xf>
    <xf numFmtId="166" fontId="50" fillId="0" borderId="0" xfId="0" applyNumberFormat="1" applyFont="1" applyAlignment="1">
      <alignment horizontal="center"/>
    </xf>
    <xf numFmtId="2" fontId="51" fillId="0" borderId="0" xfId="0" applyNumberFormat="1" applyFont="1" applyAlignment="1">
      <alignment horizontal="center"/>
    </xf>
    <xf numFmtId="0" fontId="47" fillId="0" borderId="0" xfId="0" applyFont="1"/>
    <xf numFmtId="0" fontId="26" fillId="0" borderId="0" xfId="0" applyFont="1" applyAlignment="1">
      <alignment horizontal="center" wrapText="1"/>
    </xf>
    <xf numFmtId="0" fontId="5" fillId="2" borderId="1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5" fillId="2" borderId="3" xfId="7" applyFont="1" applyFill="1" applyBorder="1" applyAlignment="1">
      <alignment horizontal="center" vertical="center" wrapText="1"/>
    </xf>
    <xf numFmtId="0" fontId="5" fillId="2" borderId="4" xfId="7" applyFont="1" applyFill="1" applyBorder="1" applyAlignment="1">
      <alignment horizontal="center" vertical="center" wrapText="1"/>
    </xf>
    <xf numFmtId="0" fontId="5" fillId="2" borderId="5" xfId="7" applyFont="1" applyFill="1" applyBorder="1" applyAlignment="1">
      <alignment horizontal="center" vertical="center" wrapText="1"/>
    </xf>
    <xf numFmtId="0" fontId="5" fillId="2" borderId="6" xfId="7" applyFont="1" applyFill="1" applyBorder="1" applyAlignment="1">
      <alignment horizontal="center" vertical="center" wrapText="1"/>
    </xf>
    <xf numFmtId="0" fontId="5" fillId="2" borderId="8" xfId="7" applyFont="1" applyFill="1" applyBorder="1" applyAlignment="1">
      <alignment horizontal="center" vertical="center" wrapText="1"/>
    </xf>
    <xf numFmtId="0" fontId="5" fillId="2" borderId="0" xfId="7" applyFont="1" applyFill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17" fontId="5" fillId="2" borderId="1" xfId="7" applyNumberFormat="1" applyFont="1" applyFill="1" applyBorder="1" applyAlignment="1">
      <alignment horizontal="center" vertical="center" wrapText="1"/>
    </xf>
    <xf numFmtId="0" fontId="34" fillId="2" borderId="9" xfId="7" applyFont="1" applyFill="1" applyBorder="1" applyAlignment="1">
      <alignment horizontal="center" vertical="center"/>
    </xf>
    <xf numFmtId="0" fontId="34" fillId="2" borderId="10" xfId="7" applyFont="1" applyFill="1" applyBorder="1" applyAlignment="1">
      <alignment horizontal="center" vertical="center"/>
    </xf>
    <xf numFmtId="0" fontId="34" fillId="2" borderId="11" xfId="7" applyFont="1" applyFill="1" applyBorder="1" applyAlignment="1">
      <alignment horizontal="center" vertical="center"/>
    </xf>
    <xf numFmtId="166" fontId="34" fillId="2" borderId="9" xfId="7" applyNumberFormat="1" applyFont="1" applyFill="1" applyBorder="1" applyAlignment="1">
      <alignment horizontal="center" vertical="center"/>
    </xf>
    <xf numFmtId="166" fontId="34" fillId="2" borderId="10" xfId="7" applyNumberFormat="1" applyFont="1" applyFill="1" applyBorder="1" applyAlignment="1">
      <alignment horizontal="center" vertical="center"/>
    </xf>
    <xf numFmtId="166" fontId="34" fillId="2" borderId="11" xfId="7" applyNumberFormat="1" applyFont="1" applyFill="1" applyBorder="1" applyAlignment="1">
      <alignment horizontal="center" vertical="center"/>
    </xf>
    <xf numFmtId="0" fontId="32" fillId="0" borderId="0" xfId="7" applyFont="1" applyAlignment="1">
      <alignment horizontal="center"/>
    </xf>
    <xf numFmtId="0" fontId="31" fillId="2" borderId="9" xfId="7" applyFont="1" applyFill="1" applyBorder="1" applyAlignment="1">
      <alignment horizontal="center" vertical="center"/>
    </xf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10">
    <cellStyle name="Comma 2" xfId="1" xr:uid="{00000000-0005-0000-0000-000000000000}"/>
    <cellStyle name="Currency" xfId="2" builtinId="4"/>
    <cellStyle name="Currency 2" xfId="3" xr:uid="{00000000-0005-0000-0000-000002000000}"/>
    <cellStyle name="Hyperlink" xfId="8" builtinId="8"/>
    <cellStyle name="Normal" xfId="0" builtinId="0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3 3" xfId="7" xr:uid="{00000000-0005-0000-0000-000008000000}"/>
    <cellStyle name="Normal 3 3 2" xfId="9" xr:uid="{00000000-0005-0000-0000-000009000000}"/>
  </cellStyles>
  <dxfs count="18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opLeftCell="A3" zoomScale="111" zoomScaleNormal="95" workbookViewId="0">
      <selection activeCell="B59" sqref="B59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88" t="s">
        <v>12</v>
      </c>
      <c r="C24" s="289"/>
      <c r="D24" s="289"/>
      <c r="E24" s="289"/>
      <c r="F24" s="289"/>
      <c r="G24" s="289"/>
      <c r="H24" s="289"/>
      <c r="I24" s="289"/>
      <c r="J24" s="289"/>
      <c r="K24" s="290"/>
      <c r="L24" s="10"/>
    </row>
    <row r="25" spans="1:12" ht="15" customHeight="1" thickBot="1" x14ac:dyDescent="0.3">
      <c r="A25" s="8"/>
      <c r="B25" s="291"/>
      <c r="C25" s="292"/>
      <c r="D25" s="292"/>
      <c r="E25" s="292"/>
      <c r="F25" s="292"/>
      <c r="G25" s="292"/>
      <c r="H25" s="292"/>
      <c r="I25" s="292"/>
      <c r="J25" s="292"/>
      <c r="K25" s="293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88" t="s">
        <v>4</v>
      </c>
      <c r="C31" s="289"/>
      <c r="D31" s="289"/>
      <c r="E31" s="289"/>
      <c r="F31" s="289"/>
      <c r="G31" s="289"/>
      <c r="H31" s="289"/>
      <c r="I31" s="289"/>
      <c r="J31" s="289"/>
      <c r="K31" s="290"/>
      <c r="L31" s="10"/>
    </row>
    <row r="32" spans="1:12" ht="15" customHeight="1" thickBot="1" x14ac:dyDescent="0.3">
      <c r="A32" s="8"/>
      <c r="B32" s="291"/>
      <c r="C32" s="292"/>
      <c r="D32" s="292"/>
      <c r="E32" s="292"/>
      <c r="F32" s="292"/>
      <c r="G32" s="292"/>
      <c r="H32" s="292"/>
      <c r="I32" s="292"/>
      <c r="J32" s="292"/>
      <c r="K32" s="293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88" t="s">
        <v>160</v>
      </c>
      <c r="C38" s="289"/>
      <c r="D38" s="289"/>
      <c r="E38" s="289"/>
      <c r="F38" s="289"/>
      <c r="G38" s="289"/>
      <c r="H38" s="289"/>
      <c r="I38" s="289"/>
      <c r="J38" s="289"/>
      <c r="K38" s="290"/>
      <c r="L38" s="10"/>
    </row>
    <row r="39" spans="1:12" ht="15" customHeight="1" x14ac:dyDescent="0.25">
      <c r="A39" s="8"/>
      <c r="B39" s="294"/>
      <c r="C39" s="295"/>
      <c r="D39" s="295"/>
      <c r="E39" s="295"/>
      <c r="F39" s="295"/>
      <c r="G39" s="295"/>
      <c r="H39" s="295"/>
      <c r="I39" s="295"/>
      <c r="J39" s="295"/>
      <c r="K39" s="296"/>
      <c r="L39" s="10"/>
    </row>
    <row r="40" spans="1:12" ht="15" customHeight="1" x14ac:dyDescent="0.25">
      <c r="A40" s="8"/>
      <c r="B40" s="294"/>
      <c r="C40" s="295"/>
      <c r="D40" s="295"/>
      <c r="E40" s="295"/>
      <c r="F40" s="295"/>
      <c r="G40" s="295"/>
      <c r="H40" s="295"/>
      <c r="I40" s="295"/>
      <c r="J40" s="295"/>
      <c r="K40" s="296"/>
      <c r="L40" s="10"/>
    </row>
    <row r="41" spans="1:12" ht="15" customHeight="1" thickBot="1" x14ac:dyDescent="0.3">
      <c r="A41" s="8"/>
      <c r="B41" s="291"/>
      <c r="C41" s="292"/>
      <c r="D41" s="292"/>
      <c r="E41" s="292"/>
      <c r="F41" s="292"/>
      <c r="G41" s="292"/>
      <c r="H41" s="292"/>
      <c r="I41" s="292"/>
      <c r="J41" s="292"/>
      <c r="K41" s="293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88" t="s">
        <v>161</v>
      </c>
      <c r="C47" s="289"/>
      <c r="D47" s="289"/>
      <c r="E47" s="289"/>
      <c r="F47" s="289"/>
      <c r="G47" s="289"/>
      <c r="H47" s="289"/>
      <c r="I47" s="289"/>
      <c r="J47" s="289"/>
      <c r="K47" s="290"/>
      <c r="L47" s="10"/>
    </row>
    <row r="48" spans="1:12" ht="15" customHeight="1" x14ac:dyDescent="0.25">
      <c r="A48" s="8"/>
      <c r="B48" s="294"/>
      <c r="C48" s="295"/>
      <c r="D48" s="295"/>
      <c r="E48" s="295"/>
      <c r="F48" s="295"/>
      <c r="G48" s="295"/>
      <c r="H48" s="295"/>
      <c r="I48" s="295"/>
      <c r="J48" s="295"/>
      <c r="K48" s="296"/>
      <c r="L48" s="10"/>
    </row>
    <row r="49" spans="1:12" ht="15" customHeight="1" x14ac:dyDescent="0.25">
      <c r="A49" s="8"/>
      <c r="B49" s="294"/>
      <c r="C49" s="295"/>
      <c r="D49" s="295"/>
      <c r="E49" s="295"/>
      <c r="F49" s="295"/>
      <c r="G49" s="295"/>
      <c r="H49" s="295"/>
      <c r="I49" s="295"/>
      <c r="J49" s="295"/>
      <c r="K49" s="296"/>
      <c r="L49" s="10"/>
    </row>
    <row r="50" spans="1:12" ht="15" customHeight="1" thickBot="1" x14ac:dyDescent="0.3">
      <c r="A50" s="8"/>
      <c r="B50" s="291"/>
      <c r="C50" s="292"/>
      <c r="D50" s="292"/>
      <c r="E50" s="292"/>
      <c r="F50" s="292"/>
      <c r="G50" s="292"/>
      <c r="H50" s="292"/>
      <c r="I50" s="292"/>
      <c r="J50" s="292"/>
      <c r="K50" s="293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97" t="s">
        <v>162</v>
      </c>
      <c r="C57" s="289"/>
      <c r="D57" s="289"/>
      <c r="E57" s="289"/>
      <c r="F57" s="289"/>
      <c r="G57" s="289"/>
      <c r="H57" s="289"/>
      <c r="I57" s="289"/>
      <c r="J57" s="289"/>
      <c r="K57" s="290"/>
      <c r="L57" s="10"/>
    </row>
    <row r="58" spans="1:12" ht="15" customHeight="1" thickBot="1" x14ac:dyDescent="0.3">
      <c r="A58" s="8"/>
      <c r="B58" s="291"/>
      <c r="C58" s="292"/>
      <c r="D58" s="292"/>
      <c r="E58" s="292"/>
      <c r="F58" s="292"/>
      <c r="G58" s="292"/>
      <c r="H58" s="292"/>
      <c r="I58" s="292"/>
      <c r="J58" s="292"/>
      <c r="K58" s="293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7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topLeftCell="A68"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9" customWidth="1"/>
    <col min="2" max="2" width="126.453125" style="41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>PROJECT: Sample for Windows, Doors &amp; Rooflights</v>
      </c>
    </row>
    <row r="3" spans="1:2" ht="15" customHeight="1" x14ac:dyDescent="0.35">
      <c r="B3" s="53" t="str">
        <f>Cover!B57</f>
        <v>DATE:</v>
      </c>
    </row>
    <row r="4" spans="1:2" ht="15" customHeight="1" x14ac:dyDescent="0.35">
      <c r="B4" s="3"/>
    </row>
    <row r="5" spans="1:2" ht="15" customHeight="1" thickBot="1" x14ac:dyDescent="0.4">
      <c r="B5" s="217"/>
    </row>
    <row r="6" spans="1:2" ht="21.25" customHeight="1" thickBot="1" x14ac:dyDescent="0.3">
      <c r="A6" s="99"/>
      <c r="B6" s="100" t="s">
        <v>5</v>
      </c>
    </row>
    <row r="7" spans="1:2" ht="15" customHeight="1" x14ac:dyDescent="0.35">
      <c r="A7" s="101"/>
      <c r="B7" s="40"/>
    </row>
    <row r="8" spans="1:2" s="42" customFormat="1" ht="15" customHeight="1" x14ac:dyDescent="0.35">
      <c r="A8" s="101">
        <v>1</v>
      </c>
      <c r="B8" s="41" t="s">
        <v>6</v>
      </c>
    </row>
    <row r="9" spans="1:2" s="42" customFormat="1" ht="15" customHeight="1" x14ac:dyDescent="0.35">
      <c r="A9" s="101"/>
      <c r="B9" s="41"/>
    </row>
    <row r="10" spans="1:2" s="42" customFormat="1" ht="15" customHeight="1" x14ac:dyDescent="0.35">
      <c r="A10" s="87">
        <v>1.1000000000000001</v>
      </c>
      <c r="B10" s="21" t="s">
        <v>32</v>
      </c>
    </row>
    <row r="11" spans="1:2" s="42" customFormat="1" ht="15" customHeight="1" x14ac:dyDescent="0.35">
      <c r="A11" s="87">
        <f>+A10+0.1</f>
        <v>1.2000000000000002</v>
      </c>
      <c r="B11" s="21" t="s">
        <v>13</v>
      </c>
    </row>
    <row r="12" spans="1:2" s="42" customFormat="1" ht="15" customHeight="1" x14ac:dyDescent="0.35">
      <c r="A12" s="87">
        <f t="shared" ref="A12:A18" si="0">+A11+0.1</f>
        <v>1.3000000000000003</v>
      </c>
      <c r="B12" s="88" t="s">
        <v>61</v>
      </c>
    </row>
    <row r="13" spans="1:2" s="42" customFormat="1" ht="15" customHeight="1" x14ac:dyDescent="0.35">
      <c r="A13" s="89">
        <f t="shared" si="0"/>
        <v>1.4000000000000004</v>
      </c>
      <c r="B13" s="58" t="s">
        <v>111</v>
      </c>
    </row>
    <row r="14" spans="1:2" s="42" customFormat="1" ht="15" customHeight="1" x14ac:dyDescent="0.35">
      <c r="A14" s="87">
        <f t="shared" si="0"/>
        <v>1.5000000000000004</v>
      </c>
      <c r="B14" s="21" t="s">
        <v>14</v>
      </c>
    </row>
    <row r="15" spans="1:2" s="42" customFormat="1" ht="15" customHeight="1" x14ac:dyDescent="0.35">
      <c r="A15" s="89">
        <f t="shared" si="0"/>
        <v>1.6000000000000005</v>
      </c>
      <c r="B15" s="58" t="s">
        <v>62</v>
      </c>
    </row>
    <row r="16" spans="1:2" s="42" customFormat="1" ht="15" customHeight="1" x14ac:dyDescent="0.35">
      <c r="A16" s="87">
        <f t="shared" si="0"/>
        <v>1.7000000000000006</v>
      </c>
      <c r="B16" s="41" t="s">
        <v>102</v>
      </c>
    </row>
    <row r="17" spans="1:2" s="42" customFormat="1" ht="15" customHeight="1" x14ac:dyDescent="0.35">
      <c r="A17" s="87">
        <f t="shared" si="0"/>
        <v>1.8000000000000007</v>
      </c>
      <c r="B17" s="44" t="s">
        <v>63</v>
      </c>
    </row>
    <row r="18" spans="1:2" s="42" customFormat="1" ht="15" customHeight="1" x14ac:dyDescent="0.35">
      <c r="A18" s="87">
        <f t="shared" si="0"/>
        <v>1.9000000000000008</v>
      </c>
      <c r="B18" s="40" t="s">
        <v>103</v>
      </c>
    </row>
    <row r="19" spans="1:2" s="42" customFormat="1" ht="15" customHeight="1" x14ac:dyDescent="0.35">
      <c r="A19" s="90">
        <v>1.1000000000000001</v>
      </c>
      <c r="B19" s="46" t="s">
        <v>31</v>
      </c>
    </row>
    <row r="20" spans="1:2" s="42" customFormat="1" ht="15" customHeight="1" x14ac:dyDescent="0.35">
      <c r="A20" s="90">
        <v>1.1100000000000001</v>
      </c>
      <c r="B20" s="41" t="s">
        <v>64</v>
      </c>
    </row>
    <row r="21" spans="1:2" s="42" customFormat="1" ht="15" customHeight="1" x14ac:dyDescent="0.35">
      <c r="A21" s="90">
        <v>1.1200000000000001</v>
      </c>
      <c r="B21" s="40" t="s">
        <v>33</v>
      </c>
    </row>
    <row r="22" spans="1:2" s="42" customFormat="1" ht="15" customHeight="1" x14ac:dyDescent="0.35">
      <c r="A22" s="102"/>
      <c r="B22" s="40"/>
    </row>
    <row r="23" spans="1:2" s="42" customFormat="1" ht="15" customHeight="1" x14ac:dyDescent="0.35">
      <c r="A23" s="101">
        <v>2</v>
      </c>
      <c r="B23" s="40" t="s">
        <v>101</v>
      </c>
    </row>
    <row r="24" spans="1:2" s="42" customFormat="1" ht="15" customHeight="1" x14ac:dyDescent="0.35">
      <c r="A24" s="101"/>
      <c r="B24" s="40"/>
    </row>
    <row r="25" spans="1:2" s="42" customFormat="1" ht="15" customHeight="1" x14ac:dyDescent="0.35">
      <c r="A25" s="87">
        <v>2.1</v>
      </c>
      <c r="B25" s="40" t="s">
        <v>68</v>
      </c>
    </row>
    <row r="26" spans="1:2" s="42" customFormat="1" ht="15" customHeight="1" x14ac:dyDescent="0.35">
      <c r="A26" s="101">
        <v>2.2000000000000002</v>
      </c>
      <c r="B26" s="40" t="s">
        <v>69</v>
      </c>
    </row>
    <row r="27" spans="1:2" s="42" customFormat="1" ht="15" customHeight="1" x14ac:dyDescent="0.35">
      <c r="A27" s="101">
        <v>2.2999999999999998</v>
      </c>
      <c r="B27" s="44" t="s">
        <v>70</v>
      </c>
    </row>
    <row r="28" spans="1:2" s="42" customFormat="1" ht="15" customHeight="1" x14ac:dyDescent="0.35">
      <c r="A28" s="101">
        <v>2.4</v>
      </c>
      <c r="B28" s="103" t="s">
        <v>71</v>
      </c>
    </row>
    <row r="29" spans="1:2" s="42" customFormat="1" ht="15" customHeight="1" x14ac:dyDescent="0.35">
      <c r="A29" s="101">
        <v>2.5</v>
      </c>
      <c r="B29" s="45" t="s">
        <v>72</v>
      </c>
    </row>
    <row r="30" spans="1:2" s="42" customFormat="1" ht="15" customHeight="1" x14ac:dyDescent="0.35">
      <c r="A30" s="101">
        <v>2.6</v>
      </c>
      <c r="B30" s="45" t="s">
        <v>107</v>
      </c>
    </row>
    <row r="31" spans="1:2" s="42" customFormat="1" ht="15" customHeight="1" x14ac:dyDescent="0.35">
      <c r="A31" s="101">
        <v>2.7</v>
      </c>
      <c r="B31" s="45" t="s">
        <v>104</v>
      </c>
    </row>
    <row r="32" spans="1:2" s="42" customFormat="1" ht="15" customHeight="1" x14ac:dyDescent="0.35">
      <c r="A32" s="101">
        <v>2.8</v>
      </c>
      <c r="B32" s="45" t="s">
        <v>105</v>
      </c>
    </row>
    <row r="33" spans="1:2" s="42" customFormat="1" ht="15" customHeight="1" x14ac:dyDescent="0.35">
      <c r="A33" s="101">
        <v>2.9</v>
      </c>
      <c r="B33" s="45" t="s">
        <v>106</v>
      </c>
    </row>
    <row r="34" spans="1:2" s="42" customFormat="1" ht="15" customHeight="1" x14ac:dyDescent="0.35">
      <c r="A34" s="102"/>
      <c r="B34" s="41"/>
    </row>
    <row r="35" spans="1:2" s="42" customFormat="1" ht="15" customHeight="1" x14ac:dyDescent="0.35">
      <c r="A35" s="101">
        <v>3</v>
      </c>
      <c r="B35" s="44" t="s">
        <v>7</v>
      </c>
    </row>
    <row r="36" spans="1:2" s="42" customFormat="1" ht="15" customHeight="1" x14ac:dyDescent="0.35">
      <c r="A36" s="101"/>
      <c r="B36" s="41"/>
    </row>
    <row r="37" spans="1:2" s="42" customFormat="1" ht="15" customHeight="1" x14ac:dyDescent="0.35">
      <c r="A37" s="101">
        <v>3.1</v>
      </c>
      <c r="B37" s="41" t="s">
        <v>73</v>
      </c>
    </row>
    <row r="38" spans="1:2" s="42" customFormat="1" ht="15" customHeight="1" x14ac:dyDescent="0.35">
      <c r="A38" s="101">
        <v>3.2</v>
      </c>
      <c r="B38" s="41" t="s">
        <v>74</v>
      </c>
    </row>
    <row r="39" spans="1:2" s="42" customFormat="1" ht="15" customHeight="1" x14ac:dyDescent="0.35">
      <c r="A39" s="101">
        <v>3.3</v>
      </c>
      <c r="B39" s="41" t="s">
        <v>39</v>
      </c>
    </row>
    <row r="40" spans="1:2" s="42" customFormat="1" ht="15" customHeight="1" x14ac:dyDescent="0.35">
      <c r="A40" s="101">
        <v>3.4</v>
      </c>
      <c r="B40" s="41" t="s">
        <v>34</v>
      </c>
    </row>
    <row r="41" spans="1:2" s="42" customFormat="1" ht="15" customHeight="1" x14ac:dyDescent="0.35">
      <c r="A41" s="101">
        <v>3.5</v>
      </c>
      <c r="B41" s="41" t="s">
        <v>35</v>
      </c>
    </row>
    <row r="42" spans="1:2" s="42" customFormat="1" ht="15" customHeight="1" x14ac:dyDescent="0.35">
      <c r="A42" s="101">
        <v>3.6</v>
      </c>
      <c r="B42" s="41" t="s">
        <v>36</v>
      </c>
    </row>
    <row r="43" spans="1:2" s="42" customFormat="1" ht="15" customHeight="1" x14ac:dyDescent="0.35">
      <c r="A43" s="101">
        <v>3.7</v>
      </c>
      <c r="B43" s="41" t="s">
        <v>37</v>
      </c>
    </row>
    <row r="44" spans="1:2" s="42" customFormat="1" ht="15" customHeight="1" x14ac:dyDescent="0.35">
      <c r="A44" s="101">
        <v>3.8</v>
      </c>
      <c r="B44" s="46" t="s">
        <v>38</v>
      </c>
    </row>
    <row r="45" spans="1:2" s="42" customFormat="1" ht="15" customHeight="1" x14ac:dyDescent="0.35">
      <c r="A45" s="101">
        <v>3.9</v>
      </c>
      <c r="B45" s="46" t="s">
        <v>108</v>
      </c>
    </row>
    <row r="46" spans="1:2" s="42" customFormat="1" ht="15" customHeight="1" x14ac:dyDescent="0.35">
      <c r="A46" s="102">
        <v>3.1</v>
      </c>
      <c r="B46" s="46" t="s">
        <v>41</v>
      </c>
    </row>
    <row r="47" spans="1:2" s="42" customFormat="1" ht="15" customHeight="1" x14ac:dyDescent="0.35">
      <c r="A47" s="101">
        <v>3.11</v>
      </c>
      <c r="B47" s="46" t="s">
        <v>42</v>
      </c>
    </row>
    <row r="48" spans="1:2" s="42" customFormat="1" ht="15" customHeight="1" x14ac:dyDescent="0.35">
      <c r="A48" s="101">
        <v>3.12</v>
      </c>
      <c r="B48" s="46" t="s">
        <v>75</v>
      </c>
    </row>
    <row r="49" spans="1:2" s="42" customFormat="1" ht="15" customHeight="1" x14ac:dyDescent="0.35">
      <c r="A49" s="101">
        <v>3.13</v>
      </c>
      <c r="B49" s="46" t="s">
        <v>145</v>
      </c>
    </row>
    <row r="50" spans="1:2" s="42" customFormat="1" ht="15" customHeight="1" x14ac:dyDescent="0.35">
      <c r="A50" s="101">
        <v>3.14</v>
      </c>
      <c r="B50" s="46" t="s">
        <v>152</v>
      </c>
    </row>
    <row r="51" spans="1:2" s="42" customFormat="1" ht="15" customHeight="1" x14ac:dyDescent="0.35">
      <c r="A51" s="101">
        <v>3.15</v>
      </c>
      <c r="B51" s="46" t="s">
        <v>153</v>
      </c>
    </row>
    <row r="52" spans="1:2" s="42" customFormat="1" ht="15" customHeight="1" x14ac:dyDescent="0.35">
      <c r="A52" s="101"/>
      <c r="B52" s="46"/>
    </row>
    <row r="53" spans="1:2" s="42" customFormat="1" ht="15" customHeight="1" x14ac:dyDescent="0.35">
      <c r="A53" s="101">
        <v>4</v>
      </c>
      <c r="B53" s="44" t="s">
        <v>76</v>
      </c>
    </row>
    <row r="54" spans="1:2" s="42" customFormat="1" ht="15" customHeight="1" x14ac:dyDescent="0.35">
      <c r="A54" s="101"/>
      <c r="B54" s="46"/>
    </row>
    <row r="55" spans="1:2" s="42" customFormat="1" ht="15" customHeight="1" x14ac:dyDescent="0.35">
      <c r="A55" s="101">
        <v>4.0999999999999996</v>
      </c>
      <c r="B55" s="40" t="s">
        <v>77</v>
      </c>
    </row>
    <row r="56" spans="1:2" s="42" customFormat="1" ht="15" customHeight="1" x14ac:dyDescent="0.35">
      <c r="A56" s="101">
        <v>4.2</v>
      </c>
      <c r="B56" s="44" t="s">
        <v>78</v>
      </c>
    </row>
    <row r="57" spans="1:2" s="42" customFormat="1" ht="15" customHeight="1" x14ac:dyDescent="0.35">
      <c r="A57" s="101">
        <v>4.3</v>
      </c>
      <c r="B57" s="44" t="s">
        <v>79</v>
      </c>
    </row>
    <row r="58" spans="1:2" s="42" customFormat="1" ht="15" customHeight="1" x14ac:dyDescent="0.35">
      <c r="A58" s="101">
        <v>4.4000000000000004</v>
      </c>
      <c r="B58" s="44" t="s">
        <v>80</v>
      </c>
    </row>
    <row r="59" spans="1:2" s="42" customFormat="1" ht="15" customHeight="1" x14ac:dyDescent="0.35">
      <c r="A59" s="101">
        <v>4.5</v>
      </c>
      <c r="B59" s="44" t="s">
        <v>110</v>
      </c>
    </row>
    <row r="60" spans="1:2" s="42" customFormat="1" ht="15" customHeight="1" x14ac:dyDescent="0.35">
      <c r="A60" s="101">
        <v>4.5999999999999996</v>
      </c>
      <c r="B60" s="41" t="s">
        <v>81</v>
      </c>
    </row>
    <row r="61" spans="1:2" s="42" customFormat="1" ht="15" customHeight="1" x14ac:dyDescent="0.35">
      <c r="A61" s="101">
        <v>4.7</v>
      </c>
      <c r="B61" s="46" t="s">
        <v>109</v>
      </c>
    </row>
    <row r="62" spans="1:2" s="42" customFormat="1" ht="15" customHeight="1" x14ac:dyDescent="0.35">
      <c r="A62" s="101">
        <v>4.8</v>
      </c>
      <c r="B62" s="46" t="s">
        <v>82</v>
      </c>
    </row>
    <row r="63" spans="1:2" s="42" customFormat="1" ht="15" customHeight="1" x14ac:dyDescent="0.35">
      <c r="A63" s="89">
        <v>4.9000000000000004</v>
      </c>
      <c r="B63" s="46" t="s">
        <v>83</v>
      </c>
    </row>
    <row r="64" spans="1:2" s="42" customFormat="1" ht="15" customHeight="1" x14ac:dyDescent="0.35">
      <c r="A64" s="92">
        <v>4.0999999999999996</v>
      </c>
      <c r="B64" s="46" t="s">
        <v>98</v>
      </c>
    </row>
    <row r="65" spans="1:2" s="42" customFormat="1" ht="15" customHeight="1" x14ac:dyDescent="0.35">
      <c r="A65" s="92">
        <v>4.1100000000000003</v>
      </c>
      <c r="B65" s="41" t="s">
        <v>99</v>
      </c>
    </row>
    <row r="66" spans="1:2" x14ac:dyDescent="0.35">
      <c r="A66" s="89">
        <v>4.12</v>
      </c>
      <c r="B66" s="41" t="s">
        <v>144</v>
      </c>
    </row>
    <row r="67" spans="1:2" x14ac:dyDescent="0.35">
      <c r="A67" s="89">
        <v>4.13</v>
      </c>
      <c r="B67" s="41" t="s">
        <v>149</v>
      </c>
    </row>
    <row r="68" spans="1:2" x14ac:dyDescent="0.35">
      <c r="A68" s="89">
        <v>4.1399999999999997</v>
      </c>
      <c r="B68" s="41" t="s">
        <v>150</v>
      </c>
    </row>
    <row r="69" spans="1:2" x14ac:dyDescent="0.35">
      <c r="A69" s="89">
        <v>4.1500000000000004</v>
      </c>
      <c r="B69" s="41" t="s">
        <v>151</v>
      </c>
    </row>
    <row r="70" spans="1:2" x14ac:dyDescent="0.35">
      <c r="A70" s="89">
        <v>4.16</v>
      </c>
      <c r="B70" s="41" t="s">
        <v>154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40"/>
      <c r="B1" s="41"/>
    </row>
    <row r="2" spans="1:2" ht="18.5" x14ac:dyDescent="0.45">
      <c r="A2" s="93"/>
      <c r="B2" s="39" t="str">
        <f>+Cover!B47</f>
        <v>PROJECT: Sample for Windows, Doors &amp; Rooflights</v>
      </c>
    </row>
    <row r="3" spans="1:2" ht="18.5" x14ac:dyDescent="0.45">
      <c r="A3" s="93"/>
      <c r="B3" s="98" t="str">
        <f>+Cover!B57</f>
        <v>DATE:</v>
      </c>
    </row>
    <row r="4" spans="1:2" ht="19" thickBot="1" x14ac:dyDescent="0.5">
      <c r="A4" s="93"/>
      <c r="B4" s="94"/>
    </row>
    <row r="5" spans="1:2" s="91" customFormat="1" ht="20.25" customHeight="1" thickBot="1" x14ac:dyDescent="0.4">
      <c r="A5" s="95"/>
      <c r="B5" s="96" t="s">
        <v>67</v>
      </c>
    </row>
    <row r="6" spans="1:2" ht="15.5" x14ac:dyDescent="0.35">
      <c r="A6" s="40"/>
      <c r="B6" s="40"/>
    </row>
    <row r="7" spans="1:2" ht="15.5" x14ac:dyDescent="0.35">
      <c r="A7" s="43"/>
      <c r="B7" s="47" t="s">
        <v>100</v>
      </c>
    </row>
    <row r="8" spans="1:2" ht="15.5" x14ac:dyDescent="0.35">
      <c r="A8" s="43"/>
      <c r="B8" s="47"/>
    </row>
    <row r="9" spans="1:2" ht="15.5" x14ac:dyDescent="0.35">
      <c r="A9" s="43"/>
      <c r="B9" s="41" t="s">
        <v>134</v>
      </c>
    </row>
    <row r="10" spans="1:2" ht="15.5" x14ac:dyDescent="0.35">
      <c r="A10" s="43"/>
      <c r="B10" s="41"/>
    </row>
    <row r="11" spans="1:2" ht="15.5" x14ac:dyDescent="0.35">
      <c r="A11" s="43"/>
      <c r="B11" s="41" t="s">
        <v>138</v>
      </c>
    </row>
    <row r="12" spans="1:2" ht="15.5" x14ac:dyDescent="0.35">
      <c r="A12" s="43"/>
      <c r="B12" s="97" t="s">
        <v>139</v>
      </c>
    </row>
    <row r="13" spans="1:2" ht="15.5" x14ac:dyDescent="0.35">
      <c r="A13" s="43"/>
      <c r="B13" s="97" t="s">
        <v>140</v>
      </c>
    </row>
    <row r="14" spans="1:2" ht="15.5" x14ac:dyDescent="0.35">
      <c r="A14" s="43"/>
      <c r="B14" s="97" t="s">
        <v>141</v>
      </c>
    </row>
    <row r="15" spans="1:2" ht="15.5" x14ac:dyDescent="0.35">
      <c r="A15" s="43"/>
      <c r="B15" s="97" t="s">
        <v>142</v>
      </c>
    </row>
    <row r="16" spans="1:2" ht="15.5" x14ac:dyDescent="0.35">
      <c r="A16" s="43"/>
      <c r="B16" s="97" t="s">
        <v>143</v>
      </c>
    </row>
    <row r="17" spans="1:2" ht="15.5" x14ac:dyDescent="0.35">
      <c r="A17" s="43"/>
      <c r="B17" s="97"/>
    </row>
    <row r="18" spans="1:2" ht="15.5" x14ac:dyDescent="0.35">
      <c r="A18" s="43"/>
      <c r="B18" s="97"/>
    </row>
    <row r="19" spans="1:2" ht="15.5" x14ac:dyDescent="0.35">
      <c r="A19" s="43"/>
      <c r="B19" s="97"/>
    </row>
    <row r="20" spans="1:2" ht="15.5" x14ac:dyDescent="0.35">
      <c r="A20" s="43"/>
      <c r="B20" s="97"/>
    </row>
    <row r="21" spans="1:2" ht="15.5" x14ac:dyDescent="0.35">
      <c r="A21" s="43"/>
      <c r="B21" s="97"/>
    </row>
    <row r="22" spans="1:2" ht="15.5" x14ac:dyDescent="0.35">
      <c r="A22" s="43"/>
      <c r="B22" s="97"/>
    </row>
    <row r="23" spans="1:2" ht="15.5" x14ac:dyDescent="0.35">
      <c r="A23" s="43"/>
      <c r="B23" s="97"/>
    </row>
    <row r="24" spans="1:2" ht="15.5" x14ac:dyDescent="0.35">
      <c r="A24" s="43"/>
      <c r="B24" s="97"/>
    </row>
    <row r="25" spans="1:2" ht="15.5" x14ac:dyDescent="0.35">
      <c r="A25" s="43"/>
      <c r="B25" s="97"/>
    </row>
    <row r="26" spans="1:2" ht="15.5" x14ac:dyDescent="0.35">
      <c r="A26" s="43"/>
      <c r="B26" s="97"/>
    </row>
    <row r="27" spans="1:2" ht="15.5" x14ac:dyDescent="0.35">
      <c r="A27" s="43"/>
      <c r="B27" s="97"/>
    </row>
    <row r="28" spans="1:2" ht="15.5" x14ac:dyDescent="0.35">
      <c r="A28" s="43"/>
      <c r="B28" s="97"/>
    </row>
    <row r="29" spans="1:2" ht="15.5" x14ac:dyDescent="0.35">
      <c r="A29" s="43"/>
      <c r="B29" s="97"/>
    </row>
    <row r="30" spans="1:2" ht="15.5" x14ac:dyDescent="0.35">
      <c r="A30" s="43"/>
      <c r="B30" s="97"/>
    </row>
    <row r="31" spans="1:2" ht="15.5" x14ac:dyDescent="0.35">
      <c r="A31" s="43"/>
      <c r="B31" s="97"/>
    </row>
    <row r="32" spans="1:2" ht="15.5" x14ac:dyDescent="0.35">
      <c r="A32" s="43"/>
      <c r="B32" s="97"/>
    </row>
    <row r="33" spans="1:2" ht="15.5" x14ac:dyDescent="0.35">
      <c r="A33" s="43"/>
      <c r="B33" s="97"/>
    </row>
    <row r="34" spans="1:2" ht="15.5" x14ac:dyDescent="0.35">
      <c r="A34" s="43"/>
      <c r="B34" s="97"/>
    </row>
    <row r="35" spans="1:2" ht="15.5" x14ac:dyDescent="0.35">
      <c r="A35" s="43"/>
      <c r="B35" s="97"/>
    </row>
    <row r="36" spans="1:2" ht="15.5" x14ac:dyDescent="0.35">
      <c r="A36" s="43"/>
      <c r="B36" s="97"/>
    </row>
    <row r="37" spans="1:2" ht="15.5" x14ac:dyDescent="0.35">
      <c r="A37" s="43"/>
      <c r="B37" s="97"/>
    </row>
    <row r="38" spans="1:2" ht="15.5" x14ac:dyDescent="0.35">
      <c r="A38" s="43"/>
      <c r="B38" s="97"/>
    </row>
    <row r="39" spans="1:2" ht="15.5" x14ac:dyDescent="0.35">
      <c r="A39" s="43"/>
      <c r="B39" s="97"/>
    </row>
    <row r="40" spans="1:2" ht="15.5" x14ac:dyDescent="0.35">
      <c r="A40" s="43"/>
      <c r="B40" s="97"/>
    </row>
    <row r="41" spans="1:2" ht="15.5" x14ac:dyDescent="0.35">
      <c r="A41" s="43"/>
      <c r="B41" s="97"/>
    </row>
    <row r="42" spans="1:2" ht="15.5" x14ac:dyDescent="0.35">
      <c r="A42" s="43"/>
      <c r="B42" s="97"/>
    </row>
    <row r="43" spans="1:2" ht="15.5" x14ac:dyDescent="0.35">
      <c r="A43" s="43"/>
      <c r="B43" s="97"/>
    </row>
    <row r="44" spans="1:2" ht="15.5" x14ac:dyDescent="0.35">
      <c r="A44" s="43"/>
      <c r="B44" s="97"/>
    </row>
    <row r="45" spans="1:2" ht="15.5" x14ac:dyDescent="0.35">
      <c r="A45" s="43"/>
      <c r="B45" s="97"/>
    </row>
    <row r="46" spans="1:2" ht="15.5" x14ac:dyDescent="0.35">
      <c r="A46" s="43"/>
      <c r="B46" s="97"/>
    </row>
    <row r="47" spans="1:2" ht="15.5" x14ac:dyDescent="0.35">
      <c r="A47" s="43"/>
      <c r="B47" s="97"/>
    </row>
    <row r="48" spans="1:2" ht="15.5" x14ac:dyDescent="0.35">
      <c r="A48" s="43"/>
      <c r="B48" s="97"/>
    </row>
    <row r="49" spans="1:2" ht="15.5" x14ac:dyDescent="0.35">
      <c r="A49" s="43"/>
      <c r="B49" s="97"/>
    </row>
    <row r="50" spans="1:2" ht="15.5" x14ac:dyDescent="0.35">
      <c r="A50" s="43"/>
      <c r="B50" s="97"/>
    </row>
    <row r="51" spans="1:2" ht="15.5" x14ac:dyDescent="0.35">
      <c r="A51" s="43"/>
      <c r="B51" s="97"/>
    </row>
    <row r="52" spans="1:2" ht="15.5" x14ac:dyDescent="0.35">
      <c r="A52" s="43"/>
      <c r="B52" s="97"/>
    </row>
    <row r="53" spans="1:2" ht="15.5" x14ac:dyDescent="0.35">
      <c r="A53" s="43"/>
      <c r="B53" s="97"/>
    </row>
    <row r="54" spans="1:2" ht="15.5" x14ac:dyDescent="0.35">
      <c r="A54" s="43"/>
      <c r="B54" s="97"/>
    </row>
    <row r="55" spans="1:2" ht="15.5" x14ac:dyDescent="0.35">
      <c r="A55" s="43"/>
      <c r="B55" s="97"/>
    </row>
    <row r="56" spans="1:2" ht="15.5" x14ac:dyDescent="0.35">
      <c r="A56" s="43"/>
      <c r="B56" s="97"/>
    </row>
    <row r="57" spans="1:2" ht="15.5" x14ac:dyDescent="0.35">
      <c r="A57" s="43"/>
      <c r="B57" s="97"/>
    </row>
    <row r="58" spans="1:2" ht="15.5" x14ac:dyDescent="0.35">
      <c r="A58" s="43"/>
      <c r="B58" s="97"/>
    </row>
    <row r="59" spans="1:2" ht="15.5" x14ac:dyDescent="0.35">
      <c r="A59" s="43"/>
      <c r="B59" s="97"/>
    </row>
    <row r="60" spans="1:2" ht="15.5" x14ac:dyDescent="0.35">
      <c r="A60" s="43"/>
      <c r="B60" s="97"/>
    </row>
    <row r="61" spans="1:2" ht="15.5" x14ac:dyDescent="0.35">
      <c r="A61" s="43"/>
      <c r="B61" s="97"/>
    </row>
    <row r="62" spans="1:2" ht="15.5" x14ac:dyDescent="0.35">
      <c r="A62" s="43"/>
      <c r="B62" s="97"/>
    </row>
    <row r="63" spans="1:2" ht="15.5" x14ac:dyDescent="0.35">
      <c r="A63" s="43"/>
      <c r="B63" s="97"/>
    </row>
    <row r="64" spans="1:2" ht="15.5" x14ac:dyDescent="0.35">
      <c r="A64" s="43"/>
      <c r="B64" s="97"/>
    </row>
    <row r="65" spans="1:2" ht="15.5" x14ac:dyDescent="0.35">
      <c r="A65" s="43"/>
      <c r="B65" s="97"/>
    </row>
    <row r="66" spans="1:2" ht="15.5" x14ac:dyDescent="0.35">
      <c r="A66" s="43"/>
      <c r="B66" s="97"/>
    </row>
    <row r="67" spans="1:2" ht="15.5" x14ac:dyDescent="0.35">
      <c r="A67" s="43"/>
      <c r="B67" s="97"/>
    </row>
    <row r="68" spans="1:2" ht="15.5" x14ac:dyDescent="0.35">
      <c r="A68" s="43"/>
      <c r="B68" s="97"/>
    </row>
    <row r="69" spans="1:2" ht="15.5" x14ac:dyDescent="0.35">
      <c r="A69" s="43"/>
      <c r="B69" s="97"/>
    </row>
    <row r="70" spans="1:2" ht="15.5" x14ac:dyDescent="0.35">
      <c r="A70" s="43"/>
      <c r="B70" s="97"/>
    </row>
    <row r="71" spans="1:2" ht="15.5" x14ac:dyDescent="0.35">
      <c r="A71" s="43"/>
      <c r="B71" s="97"/>
    </row>
    <row r="72" spans="1:2" ht="15.5" x14ac:dyDescent="0.35">
      <c r="A72" s="43"/>
      <c r="B72" s="97"/>
    </row>
    <row r="73" spans="1:2" ht="15.5" x14ac:dyDescent="0.35">
      <c r="A73" s="43"/>
      <c r="B73" s="97"/>
    </row>
    <row r="74" spans="1:2" ht="15.5" x14ac:dyDescent="0.35">
      <c r="A74" s="43"/>
      <c r="B74" s="41"/>
    </row>
    <row r="75" spans="1:2" ht="15.5" x14ac:dyDescent="0.35">
      <c r="A75" s="40"/>
      <c r="B75" s="41"/>
    </row>
    <row r="76" spans="1:2" ht="15.5" x14ac:dyDescent="0.35">
      <c r="A76" s="40"/>
      <c r="B76" s="41"/>
    </row>
    <row r="77" spans="1:2" ht="15.5" x14ac:dyDescent="0.35">
      <c r="A77" s="40"/>
      <c r="B77" s="41"/>
    </row>
    <row r="78" spans="1:2" ht="15.5" x14ac:dyDescent="0.35">
      <c r="A78" s="40"/>
      <c r="B78" s="41"/>
    </row>
    <row r="79" spans="1:2" ht="15.5" x14ac:dyDescent="0.35">
      <c r="A79" s="40"/>
      <c r="B79" s="41"/>
    </row>
    <row r="80" spans="1:2" ht="15.5" x14ac:dyDescent="0.35">
      <c r="A80" s="40"/>
      <c r="B80" s="41"/>
    </row>
    <row r="81" spans="1:2" ht="15.5" x14ac:dyDescent="0.35">
      <c r="A81" s="40"/>
      <c r="B81" s="41"/>
    </row>
    <row r="82" spans="1:2" ht="15.5" x14ac:dyDescent="0.35">
      <c r="A82" s="40"/>
      <c r="B82" s="41"/>
    </row>
    <row r="83" spans="1:2" ht="15.5" x14ac:dyDescent="0.35">
      <c r="A83" s="40"/>
      <c r="B83" s="41"/>
    </row>
    <row r="84" spans="1:2" ht="15.5" x14ac:dyDescent="0.35">
      <c r="A84" s="40"/>
      <c r="B84" s="41"/>
    </row>
    <row r="85" spans="1:2" ht="15.5" x14ac:dyDescent="0.35">
      <c r="A85" s="40"/>
      <c r="B85" s="41"/>
    </row>
    <row r="86" spans="1:2" ht="15.5" x14ac:dyDescent="0.35">
      <c r="A86" s="40"/>
      <c r="B86" s="41"/>
    </row>
    <row r="87" spans="1:2" ht="15.5" x14ac:dyDescent="0.35">
      <c r="A87" s="40"/>
      <c r="B87" s="41"/>
    </row>
    <row r="88" spans="1:2" ht="15.5" x14ac:dyDescent="0.35">
      <c r="A88" s="40"/>
      <c r="B88" s="41"/>
    </row>
    <row r="89" spans="1:2" ht="15.5" x14ac:dyDescent="0.35">
      <c r="A89" s="40"/>
      <c r="B89" s="41"/>
    </row>
    <row r="90" spans="1:2" ht="15.5" x14ac:dyDescent="0.35">
      <c r="A90" s="40"/>
      <c r="B90" s="41"/>
    </row>
    <row r="91" spans="1:2" ht="15.5" x14ac:dyDescent="0.35">
      <c r="A91" s="40"/>
      <c r="B91" s="41"/>
    </row>
    <row r="92" spans="1:2" ht="15.5" x14ac:dyDescent="0.35">
      <c r="A92" s="40"/>
      <c r="B92" s="41"/>
    </row>
    <row r="93" spans="1:2" ht="15.5" x14ac:dyDescent="0.35">
      <c r="A93" s="40"/>
      <c r="B93" s="41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5"/>
  <sheetViews>
    <sheetView topLeftCell="A5" zoomScale="95" zoomScaleNormal="95" workbookViewId="0">
      <selection activeCell="D13" sqref="D13"/>
    </sheetView>
  </sheetViews>
  <sheetFormatPr defaultColWidth="9.08984375" defaultRowHeight="15.5" x14ac:dyDescent="0.35"/>
  <cols>
    <col min="1" max="1" width="2.36328125" style="85" customWidth="1"/>
    <col min="2" max="2" width="70.453125" style="85" customWidth="1"/>
    <col min="3" max="3" width="16.453125" style="81" customWidth="1"/>
    <col min="4" max="4" width="20.6328125" style="86" customWidth="1"/>
    <col min="5" max="5" width="12.453125" style="84" bestFit="1" customWidth="1"/>
    <col min="6" max="7" width="20.6328125" style="113" customWidth="1"/>
    <col min="8" max="9" width="20.6328125" style="198" customWidth="1"/>
    <col min="10" max="10" width="10.08984375" style="85" bestFit="1" customWidth="1"/>
    <col min="11" max="11" width="13.36328125" style="85" bestFit="1" customWidth="1"/>
    <col min="12" max="16384" width="9.08984375" style="85"/>
  </cols>
  <sheetData>
    <row r="1" spans="2:13" x14ac:dyDescent="0.35">
      <c r="B1" s="104"/>
    </row>
    <row r="2" spans="2:13" s="84" customFormat="1" x14ac:dyDescent="0.35">
      <c r="B2" s="105" t="str">
        <f>+Documents!B2</f>
        <v>PROJECT: Sample for Windows, Doors &amp; Rooflights</v>
      </c>
      <c r="C2" s="81"/>
      <c r="D2" s="86"/>
      <c r="F2" s="113"/>
      <c r="G2" s="113"/>
      <c r="H2" s="198"/>
      <c r="I2" s="198"/>
    </row>
    <row r="3" spans="2:13" s="84" customFormat="1" ht="16" thickBot="1" x14ac:dyDescent="0.4">
      <c r="B3" s="137" t="str">
        <f>+Documents!B3</f>
        <v>DATE:</v>
      </c>
      <c r="C3" s="81"/>
      <c r="D3" s="86"/>
      <c r="F3" s="113"/>
      <c r="G3" s="113"/>
      <c r="H3" s="198"/>
      <c r="I3" s="198"/>
    </row>
    <row r="4" spans="2:13" s="84" customFormat="1" ht="16" thickBot="1" x14ac:dyDescent="0.4">
      <c r="B4" s="85"/>
      <c r="C4" s="81"/>
      <c r="D4" s="86"/>
      <c r="F4" s="301" t="s">
        <v>90</v>
      </c>
      <c r="G4" s="302"/>
      <c r="H4" s="302"/>
      <c r="I4" s="303"/>
    </row>
    <row r="5" spans="2:13" s="84" customFormat="1" ht="31.75" customHeight="1" thickBot="1" x14ac:dyDescent="0.4">
      <c r="B5" s="298" t="s">
        <v>84</v>
      </c>
      <c r="C5" s="299"/>
      <c r="D5" s="300"/>
      <c r="F5" s="180" t="s">
        <v>91</v>
      </c>
      <c r="G5" s="106" t="s">
        <v>92</v>
      </c>
      <c r="H5" s="106" t="s">
        <v>126</v>
      </c>
      <c r="I5" s="107" t="s">
        <v>127</v>
      </c>
      <c r="K5" s="198" t="s">
        <v>93</v>
      </c>
      <c r="L5" s="304" t="e" cm="1">
        <f t="array" aca="1" ref="L5" ca="1">CheckMissingTabs(B7:B8)</f>
        <v>#NAME?</v>
      </c>
      <c r="M5" s="304"/>
    </row>
    <row r="6" spans="2:13" x14ac:dyDescent="0.35">
      <c r="B6" s="108"/>
      <c r="D6" s="82"/>
      <c r="F6" s="170"/>
      <c r="H6" s="113"/>
      <c r="I6" s="171"/>
    </row>
    <row r="7" spans="2:13" x14ac:dyDescent="0.35">
      <c r="B7" s="108" t="s">
        <v>133</v>
      </c>
      <c r="D7" s="82">
        <f>+'Windows, Doors &amp; Rooflights'!H44</f>
        <v>3570.7499999999995</v>
      </c>
      <c r="F7" s="204">
        <f>+'Windows, Doors &amp; Rooflights'!M44</f>
        <v>3105</v>
      </c>
      <c r="G7" s="205">
        <f>+'Windows, Doors &amp; Rooflights'!N44</f>
        <v>0</v>
      </c>
      <c r="H7" s="113">
        <f>+'Windows, Doors &amp; Rooflights'!O44</f>
        <v>465.75000000000006</v>
      </c>
      <c r="I7" s="171">
        <f>+'Windows, Doors &amp; Rooflights'!P44</f>
        <v>0</v>
      </c>
      <c r="K7" s="113">
        <f t="shared" ref="K7" si="0">+F7+G7+I7+H7-D7</f>
        <v>0</v>
      </c>
    </row>
    <row r="8" spans="2:13" x14ac:dyDescent="0.35">
      <c r="B8" s="108"/>
      <c r="D8" s="82"/>
      <c r="F8" s="170"/>
      <c r="H8" s="113"/>
      <c r="I8" s="171"/>
      <c r="K8" s="198"/>
    </row>
    <row r="9" spans="2:13" ht="16" thickBot="1" x14ac:dyDescent="0.4">
      <c r="B9" s="109"/>
      <c r="D9" s="82"/>
      <c r="F9" s="170"/>
      <c r="H9" s="113"/>
      <c r="I9" s="171"/>
      <c r="K9" s="198"/>
    </row>
    <row r="10" spans="2:13" ht="16" thickBot="1" x14ac:dyDescent="0.4">
      <c r="B10" s="110" t="s">
        <v>85</v>
      </c>
      <c r="C10" s="111"/>
      <c r="D10" s="112">
        <f>SUM(D3:D9)</f>
        <v>3570.7499999999995</v>
      </c>
      <c r="F10" s="207">
        <f>SUM(F6:F8)</f>
        <v>3105</v>
      </c>
      <c r="G10" s="206">
        <f>SUM(G6:G9)</f>
        <v>0</v>
      </c>
      <c r="H10" s="221">
        <f>SUM(H6:H9)</f>
        <v>465.75000000000006</v>
      </c>
      <c r="I10" s="203">
        <f>SUM(I6:I9)</f>
        <v>0</v>
      </c>
      <c r="K10" s="113">
        <f>+F10+G10+I10+H10-D10</f>
        <v>0</v>
      </c>
    </row>
    <row r="11" spans="2:13" x14ac:dyDescent="0.35">
      <c r="B11" s="115"/>
      <c r="D11" s="116"/>
      <c r="F11" s="170"/>
      <c r="H11" s="113"/>
      <c r="I11" s="171"/>
    </row>
    <row r="12" spans="2:13" x14ac:dyDescent="0.35">
      <c r="B12" s="108" t="s">
        <v>9</v>
      </c>
      <c r="C12" s="117"/>
      <c r="D12" s="116">
        <f>+Preliminaries!F65</f>
        <v>0</v>
      </c>
      <c r="F12" s="170"/>
      <c r="H12" s="113"/>
      <c r="I12" s="171"/>
    </row>
    <row r="13" spans="2:13" ht="16" thickBot="1" x14ac:dyDescent="0.4">
      <c r="B13" s="115"/>
      <c r="D13" s="116"/>
      <c r="F13" s="170"/>
      <c r="H13" s="113"/>
      <c r="I13" s="171"/>
    </row>
    <row r="14" spans="2:13" ht="16" thickBot="1" x14ac:dyDescent="0.4">
      <c r="B14" s="118" t="s">
        <v>86</v>
      </c>
      <c r="C14" s="111"/>
      <c r="D14" s="112">
        <f>+D12+D10</f>
        <v>3570.7499999999995</v>
      </c>
      <c r="F14" s="170"/>
      <c r="I14" s="199"/>
    </row>
    <row r="15" spans="2:13" x14ac:dyDescent="0.35">
      <c r="B15" s="119"/>
      <c r="C15" s="120"/>
      <c r="D15" s="121"/>
      <c r="F15" s="170"/>
      <c r="I15" s="199"/>
    </row>
    <row r="16" spans="2:13" x14ac:dyDescent="0.35">
      <c r="B16" s="122" t="s">
        <v>87</v>
      </c>
      <c r="C16" s="123">
        <f>+Preliminaries!J4</f>
        <v>0</v>
      </c>
      <c r="D16" s="124" t="s">
        <v>88</v>
      </c>
      <c r="F16" s="170"/>
      <c r="I16" s="199"/>
    </row>
    <row r="17" spans="2:9" ht="16" thickBot="1" x14ac:dyDescent="0.4">
      <c r="B17" s="125"/>
      <c r="C17" s="126"/>
      <c r="D17" s="83"/>
      <c r="F17" s="200"/>
      <c r="G17" s="201"/>
      <c r="H17" s="223"/>
      <c r="I17" s="202"/>
    </row>
    <row r="26" spans="2:9" x14ac:dyDescent="0.35">
      <c r="B26" s="127"/>
      <c r="C26" s="128"/>
      <c r="D26" s="129"/>
    </row>
    <row r="27" spans="2:9" x14ac:dyDescent="0.35">
      <c r="B27" s="127"/>
      <c r="C27" s="128"/>
      <c r="D27" s="129"/>
    </row>
    <row r="28" spans="2:9" x14ac:dyDescent="0.35">
      <c r="B28" s="127"/>
      <c r="C28" s="128"/>
      <c r="D28" s="129"/>
    </row>
    <row r="29" spans="2:9" x14ac:dyDescent="0.35">
      <c r="B29" s="130"/>
    </row>
    <row r="30" spans="2:9" x14ac:dyDescent="0.35">
      <c r="B30" s="131"/>
      <c r="C30" s="132"/>
      <c r="D30" s="133"/>
    </row>
    <row r="32" spans="2:9" x14ac:dyDescent="0.35">
      <c r="B32" s="131"/>
      <c r="C32" s="132"/>
      <c r="D32" s="133"/>
    </row>
    <row r="35" spans="2:13" x14ac:dyDescent="0.35">
      <c r="B35" s="131"/>
      <c r="C35" s="132"/>
      <c r="D35" s="133"/>
    </row>
    <row r="36" spans="2:13" x14ac:dyDescent="0.35">
      <c r="B36" s="134"/>
      <c r="C36" s="135"/>
      <c r="D36" s="136"/>
      <c r="M36" s="113"/>
    </row>
    <row r="37" spans="2:13" s="114" customFormat="1" ht="30.25" customHeight="1" x14ac:dyDescent="0.35">
      <c r="B37" s="85"/>
      <c r="C37" s="81"/>
      <c r="D37" s="86"/>
      <c r="E37" s="84"/>
      <c r="F37" s="113"/>
      <c r="G37" s="113"/>
      <c r="H37" s="198"/>
      <c r="I37" s="198"/>
      <c r="J37" s="85"/>
      <c r="K37" s="85"/>
      <c r="L37" s="85"/>
      <c r="M37" s="85"/>
    </row>
    <row r="38" spans="2:13" x14ac:dyDescent="0.35">
      <c r="B38" s="130"/>
    </row>
    <row r="41" spans="2:13" ht="34.5" customHeight="1" x14ac:dyDescent="0.35"/>
    <row r="53" spans="2:13" s="84" customFormat="1" x14ac:dyDescent="0.35">
      <c r="B53" s="85"/>
      <c r="C53" s="81"/>
      <c r="D53" s="86"/>
      <c r="F53" s="113"/>
      <c r="G53" s="113"/>
      <c r="H53" s="198"/>
      <c r="I53" s="198"/>
      <c r="J53" s="85"/>
      <c r="K53" s="85"/>
      <c r="L53" s="85"/>
      <c r="M53" s="85"/>
    </row>
    <row r="54" spans="2:13" s="84" customFormat="1" x14ac:dyDescent="0.35">
      <c r="B54" s="85"/>
      <c r="C54" s="81"/>
      <c r="D54" s="86"/>
      <c r="F54" s="113"/>
      <c r="G54" s="113"/>
      <c r="H54" s="198"/>
      <c r="I54" s="198"/>
      <c r="J54" s="85"/>
      <c r="K54" s="85"/>
      <c r="L54" s="85"/>
      <c r="M54" s="85"/>
    </row>
    <row r="55" spans="2:13" s="84" customFormat="1" x14ac:dyDescent="0.35">
      <c r="B55" s="85"/>
      <c r="C55" s="81"/>
      <c r="D55" s="86"/>
      <c r="F55" s="113"/>
      <c r="G55" s="113"/>
      <c r="H55" s="198"/>
      <c r="I55" s="198"/>
      <c r="J55" s="85"/>
      <c r="K55" s="85"/>
      <c r="L55" s="85"/>
      <c r="M55" s="85"/>
    </row>
    <row r="56" spans="2:13" s="84" customFormat="1" x14ac:dyDescent="0.35">
      <c r="B56" s="85"/>
      <c r="C56" s="81"/>
      <c r="D56" s="86"/>
      <c r="F56" s="113"/>
      <c r="G56" s="113"/>
      <c r="H56" s="198"/>
      <c r="I56" s="198"/>
      <c r="J56" s="85"/>
      <c r="K56" s="85"/>
      <c r="L56" s="85"/>
      <c r="M56" s="85"/>
    </row>
    <row r="57" spans="2:13" s="84" customFormat="1" x14ac:dyDescent="0.35">
      <c r="B57" s="85"/>
      <c r="C57" s="81"/>
      <c r="D57" s="86"/>
      <c r="F57" s="113"/>
      <c r="G57" s="113"/>
      <c r="H57" s="198"/>
      <c r="I57" s="198"/>
      <c r="J57" s="85"/>
      <c r="K57" s="85"/>
      <c r="L57" s="85"/>
      <c r="M57" s="85"/>
    </row>
    <row r="59" spans="2:13" s="84" customFormat="1" x14ac:dyDescent="0.35">
      <c r="B59" s="85"/>
      <c r="C59" s="81"/>
      <c r="D59" s="86"/>
      <c r="F59" s="113"/>
      <c r="G59" s="113"/>
      <c r="H59" s="198"/>
      <c r="I59" s="198"/>
      <c r="J59" s="85"/>
      <c r="K59" s="85"/>
      <c r="L59" s="85"/>
      <c r="M59" s="85"/>
    </row>
    <row r="62" spans="2:13" s="84" customFormat="1" x14ac:dyDescent="0.35">
      <c r="B62" s="85"/>
      <c r="C62" s="81"/>
      <c r="D62" s="86"/>
      <c r="F62" s="113"/>
      <c r="G62" s="113"/>
      <c r="H62" s="198"/>
      <c r="I62" s="198"/>
      <c r="J62" s="85"/>
      <c r="K62" s="85"/>
      <c r="L62" s="85"/>
      <c r="M62" s="85"/>
    </row>
    <row r="63" spans="2:13" s="84" customFormat="1" x14ac:dyDescent="0.35">
      <c r="B63" s="85"/>
      <c r="C63" s="81"/>
      <c r="D63" s="86"/>
      <c r="F63" s="113"/>
      <c r="G63" s="113"/>
      <c r="H63" s="198"/>
      <c r="I63" s="198"/>
      <c r="J63" s="85"/>
      <c r="K63" s="85"/>
      <c r="L63" s="85"/>
      <c r="M63" s="85"/>
    </row>
    <row r="65" spans="2:13" s="84" customFormat="1" x14ac:dyDescent="0.35">
      <c r="B65" s="85"/>
      <c r="C65" s="81"/>
      <c r="D65" s="86"/>
      <c r="F65" s="113"/>
      <c r="G65" s="113"/>
      <c r="H65" s="198"/>
      <c r="I65" s="198"/>
      <c r="J65" s="85"/>
      <c r="K65" s="85"/>
      <c r="L65" s="85"/>
      <c r="M65" s="85"/>
    </row>
  </sheetData>
  <mergeCells count="3">
    <mergeCell ref="B5:D5"/>
    <mergeCell ref="F4:I4"/>
    <mergeCell ref="L5:M5"/>
  </mergeCells>
  <conditionalFormatting sqref="K7">
    <cfRule type="cellIs" dxfId="17" priority="9" operator="equal">
      <formula>0</formula>
    </cfRule>
    <cfRule type="cellIs" dxfId="16" priority="10" operator="notEqual">
      <formula>0</formula>
    </cfRule>
  </conditionalFormatting>
  <conditionalFormatting sqref="K10">
    <cfRule type="cellIs" dxfId="15" priority="7" operator="equal">
      <formula>0</formula>
    </cfRule>
    <cfRule type="cellIs" dxfId="14" priority="8" operator="notEqual">
      <formula>0</formula>
    </cfRule>
  </conditionalFormatting>
  <conditionalFormatting sqref="L5">
    <cfRule type="containsText" dxfId="13" priority="2" operator="containsText" text="No Missing Sheets">
      <formula>NOT(ISERROR(SEARCH("No Missing Sheets",L5)))</formula>
    </cfRule>
  </conditionalFormatting>
  <conditionalFormatting sqref="L5:M5">
    <cfRule type="cellIs" dxfId="12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pageSetUpPr fitToPage="1"/>
  </sheetPr>
  <dimension ref="A1:X49"/>
  <sheetViews>
    <sheetView tabSelected="1" topLeftCell="A9" zoomScale="85" zoomScaleNormal="85" workbookViewId="0">
      <selection activeCell="I43" sqref="I43"/>
    </sheetView>
  </sheetViews>
  <sheetFormatPr defaultColWidth="9.08984375" defaultRowHeight="15.5" x14ac:dyDescent="0.35"/>
  <cols>
    <col min="1" max="1" width="5.81640625" style="16" customWidth="1"/>
    <col min="2" max="2" width="50.6328125" style="16" customWidth="1"/>
    <col min="3" max="4" width="11.6328125" style="69" customWidth="1"/>
    <col min="5" max="5" width="12.453125" style="32" customWidth="1"/>
    <col min="6" max="6" width="8.6328125" style="16" customWidth="1"/>
    <col min="7" max="11" width="15.6328125" style="20" customWidth="1"/>
    <col min="12" max="16" width="15.6328125" style="16" customWidth="1"/>
    <col min="17" max="17" width="14" style="68" bestFit="1" customWidth="1"/>
    <col min="18" max="19" width="11.6328125" style="68" bestFit="1" customWidth="1"/>
    <col min="20" max="20" width="10.6328125" style="68" customWidth="1"/>
    <col min="21" max="21" width="11.36328125" style="32" bestFit="1" customWidth="1"/>
    <col min="22" max="22" width="14.453125" style="16" bestFit="1" customWidth="1"/>
    <col min="23" max="16384" width="9.08984375" style="16"/>
  </cols>
  <sheetData>
    <row r="1" spans="1:24" x14ac:dyDescent="0.35">
      <c r="A1" s="29"/>
      <c r="B1" s="24"/>
      <c r="C1" s="74"/>
      <c r="D1" s="74"/>
      <c r="E1" s="31"/>
      <c r="F1" s="24"/>
      <c r="G1" s="33"/>
      <c r="H1" s="34"/>
      <c r="I1" s="33"/>
      <c r="J1" s="33"/>
      <c r="K1" s="33"/>
      <c r="L1" s="24"/>
      <c r="U1" s="224">
        <v>1</v>
      </c>
    </row>
    <row r="2" spans="1:24" x14ac:dyDescent="0.35">
      <c r="A2" s="15"/>
      <c r="B2" s="3" t="e">
        <f>+#REF!</f>
        <v>#REF!</v>
      </c>
      <c r="C2" s="75"/>
      <c r="D2" s="75"/>
      <c r="H2" s="35"/>
      <c r="R2" s="218" t="s">
        <v>136</v>
      </c>
      <c r="S2" s="218" t="s">
        <v>136</v>
      </c>
    </row>
    <row r="3" spans="1:24" x14ac:dyDescent="0.35">
      <c r="A3" s="15"/>
      <c r="B3" s="53" t="e">
        <f>+#REF!</f>
        <v>#REF!</v>
      </c>
      <c r="C3" s="76"/>
      <c r="D3" s="76"/>
      <c r="H3" s="35"/>
      <c r="R3" s="68" t="s">
        <v>28</v>
      </c>
      <c r="S3" s="68" t="s">
        <v>29</v>
      </c>
      <c r="T3" s="68" t="s">
        <v>30</v>
      </c>
      <c r="U3" s="67"/>
      <c r="V3" s="21"/>
      <c r="W3" s="21"/>
      <c r="X3" s="21"/>
    </row>
    <row r="4" spans="1:24" s="21" customFormat="1" x14ac:dyDescent="0.35">
      <c r="A4" s="15"/>
      <c r="B4" s="16"/>
      <c r="C4" s="69"/>
      <c r="D4" s="77"/>
      <c r="E4" s="32"/>
      <c r="G4" s="36"/>
      <c r="H4" s="37"/>
      <c r="I4" s="36"/>
      <c r="J4" s="36"/>
      <c r="K4" s="36"/>
      <c r="Q4" s="68"/>
      <c r="R4" s="20">
        <f>IF($R$2="Multiple", "Input",
    IF($R$2="UPVC",$U$1*750,0)
    +IF($R$2="Aluminium",$U$1*1250,0)
    +IF($R$2="Timber",$U$1*1250,0)
    +IF($R$2="Composite",$U$1*1500,0)
    +IF($R$2="Crittall",$U$1*2000,0)
)</f>
        <v>750</v>
      </c>
      <c r="S4" s="20">
        <f>IF($S$2="Multiple", "Input",
    IF($S$2="UPVC",$U$1*250,0)
    +IF($S$2="Aluminium",$U$1*600,0)
    +IF($S$2="Timber",$U$1*550,0)
    +IF($S$2="Composite",$U$1*450,0)
    +IF($S$2="Crittall",$U$1*1250,0)
)</f>
        <v>250</v>
      </c>
      <c r="T4" s="68">
        <v>800</v>
      </c>
      <c r="U4" s="67"/>
    </row>
    <row r="5" spans="1:24" s="21" customFormat="1" ht="16" thickBot="1" x14ac:dyDescent="0.4">
      <c r="A5" s="15"/>
      <c r="B5" s="16"/>
      <c r="C5" s="69"/>
      <c r="D5" s="77"/>
      <c r="E5" s="32"/>
      <c r="G5" s="36"/>
      <c r="H5" s="37"/>
      <c r="I5" s="36"/>
      <c r="J5" s="36"/>
      <c r="K5" s="36"/>
      <c r="L5" s="192"/>
      <c r="M5" s="192"/>
      <c r="Q5" s="68"/>
      <c r="R5" s="68" t="str">
        <f>IF($R$2="Multiple", "Input", "")</f>
        <v/>
      </c>
      <c r="S5" s="68" t="str">
        <f>IF($S$2="Multiple", "Input", "")</f>
        <v/>
      </c>
      <c r="T5" s="68"/>
      <c r="U5" s="20"/>
    </row>
    <row r="6" spans="1:24" s="21" customFormat="1" ht="37.5" customHeight="1" thickBot="1" x14ac:dyDescent="0.55000000000000004">
      <c r="A6" s="183"/>
      <c r="B6" s="184" t="s">
        <v>65</v>
      </c>
      <c r="C6" s="185"/>
      <c r="D6" s="185"/>
      <c r="E6" s="186"/>
      <c r="F6" s="187"/>
      <c r="G6" s="188"/>
      <c r="H6" s="189"/>
      <c r="I6" s="305" t="s">
        <v>89</v>
      </c>
      <c r="J6" s="306"/>
      <c r="K6" s="306"/>
      <c r="L6" s="307"/>
      <c r="M6" s="306" t="s">
        <v>90</v>
      </c>
      <c r="N6" s="306"/>
      <c r="O6" s="306"/>
      <c r="P6" s="307"/>
      <c r="Q6" s="68"/>
      <c r="R6" s="68"/>
      <c r="S6" s="68"/>
      <c r="T6" s="68"/>
      <c r="U6" s="67"/>
    </row>
    <row r="7" spans="1:24" s="21" customFormat="1" ht="18.5" x14ac:dyDescent="0.45">
      <c r="A7" s="166"/>
      <c r="B7" s="193"/>
      <c r="C7" s="151"/>
      <c r="D7" s="151"/>
      <c r="E7" s="194"/>
      <c r="F7" s="140"/>
      <c r="G7" s="139"/>
      <c r="H7" s="195"/>
      <c r="I7" s="214"/>
      <c r="J7" s="216"/>
      <c r="K7" s="216"/>
      <c r="L7" s="169"/>
      <c r="M7" s="23"/>
      <c r="N7" s="23"/>
      <c r="O7" s="23"/>
      <c r="P7" s="169"/>
      <c r="Q7" s="68"/>
      <c r="R7" s="68"/>
      <c r="S7" s="68"/>
      <c r="T7" s="68"/>
      <c r="U7" s="67"/>
    </row>
    <row r="8" spans="1:24" s="21" customFormat="1" ht="21" x14ac:dyDescent="0.45">
      <c r="A8" s="49"/>
      <c r="B8" s="3" t="s">
        <v>3</v>
      </c>
      <c r="C8" s="197"/>
      <c r="D8" s="197"/>
      <c r="E8" s="218" t="s">
        <v>8</v>
      </c>
      <c r="F8" s="219" t="s">
        <v>2</v>
      </c>
      <c r="G8" s="54" t="s">
        <v>1</v>
      </c>
      <c r="H8" s="220" t="s">
        <v>0</v>
      </c>
      <c r="I8" s="221" t="s">
        <v>15</v>
      </c>
      <c r="J8" s="221" t="s">
        <v>16</v>
      </c>
      <c r="K8" s="221" t="s">
        <v>124</v>
      </c>
      <c r="L8" s="222" t="s">
        <v>125</v>
      </c>
      <c r="M8" s="221" t="s">
        <v>15</v>
      </c>
      <c r="N8" s="221" t="s">
        <v>16</v>
      </c>
      <c r="O8" s="221" t="s">
        <v>124</v>
      </c>
      <c r="P8" s="222" t="s">
        <v>125</v>
      </c>
      <c r="Q8" s="68"/>
      <c r="R8" s="68"/>
      <c r="S8" s="68"/>
      <c r="T8" s="68"/>
      <c r="U8" s="67"/>
    </row>
    <row r="9" spans="1:24" s="21" customFormat="1" ht="21" x14ac:dyDescent="0.5">
      <c r="A9" s="49"/>
      <c r="B9" s="51"/>
      <c r="C9" s="196" t="s">
        <v>96</v>
      </c>
      <c r="D9" s="196" t="s">
        <v>96</v>
      </c>
      <c r="E9" s="141"/>
      <c r="F9" s="61"/>
      <c r="G9" s="62"/>
      <c r="H9" s="173"/>
      <c r="I9" s="215"/>
      <c r="J9" s="54"/>
      <c r="K9" s="54"/>
      <c r="L9" s="190"/>
      <c r="M9" s="54"/>
      <c r="N9" s="179"/>
      <c r="O9" s="179"/>
      <c r="P9" s="174" t="str">
        <f t="shared" ref="P9:P14" si="0">IF(F9=0," ",(L9*E9))</f>
        <v xml:space="preserve"> </v>
      </c>
      <c r="Q9" s="32"/>
      <c r="R9" s="32"/>
      <c r="S9" s="32"/>
      <c r="T9" s="32"/>
      <c r="U9" s="32"/>
      <c r="V9" s="16"/>
    </row>
    <row r="10" spans="1:24" s="21" customFormat="1" ht="21" x14ac:dyDescent="0.5">
      <c r="A10" s="49"/>
      <c r="B10" s="51"/>
      <c r="C10" s="196"/>
      <c r="D10" s="196"/>
      <c r="E10" s="141"/>
      <c r="F10" s="61"/>
      <c r="G10" s="62"/>
      <c r="H10" s="173"/>
      <c r="I10" s="215"/>
      <c r="J10" s="54"/>
      <c r="K10" s="54"/>
      <c r="L10" s="190"/>
      <c r="M10" s="54"/>
      <c r="N10" s="179"/>
      <c r="O10" s="179"/>
      <c r="P10" s="174"/>
      <c r="Q10" s="32"/>
      <c r="R10" s="32"/>
      <c r="S10" s="32"/>
      <c r="T10" s="32"/>
      <c r="U10" s="32"/>
      <c r="V10" s="16"/>
    </row>
    <row r="11" spans="1:24" s="21" customFormat="1" ht="56" x14ac:dyDescent="0.5">
      <c r="A11" s="49"/>
      <c r="B11" s="287" t="s">
        <v>148</v>
      </c>
      <c r="C11" s="196"/>
      <c r="D11" s="196"/>
      <c r="E11" s="141"/>
      <c r="F11" s="61"/>
      <c r="G11" s="62"/>
      <c r="H11" s="173"/>
      <c r="I11" s="215"/>
      <c r="J11" s="54"/>
      <c r="K11" s="54"/>
      <c r="L11" s="190"/>
      <c r="M11" s="54"/>
      <c r="N11" s="179"/>
      <c r="O11" s="179"/>
      <c r="P11" s="174"/>
      <c r="Q11" s="32"/>
      <c r="R11" s="32"/>
      <c r="S11" s="32"/>
      <c r="T11" s="32"/>
      <c r="U11" s="32"/>
      <c r="V11" s="16"/>
    </row>
    <row r="12" spans="1:24" s="21" customFormat="1" ht="21" x14ac:dyDescent="0.5">
      <c r="A12" s="49"/>
      <c r="B12" s="51"/>
      <c r="C12" s="196"/>
      <c r="D12" s="196"/>
      <c r="E12" s="141"/>
      <c r="F12" s="61"/>
      <c r="G12" s="62"/>
      <c r="H12" s="173"/>
      <c r="I12" s="215"/>
      <c r="J12" s="54"/>
      <c r="K12" s="54"/>
      <c r="L12" s="190"/>
      <c r="M12" s="54"/>
      <c r="N12" s="179"/>
      <c r="O12" s="179"/>
      <c r="P12" s="174"/>
      <c r="Q12" s="32"/>
      <c r="R12" s="32"/>
      <c r="S12" s="32"/>
      <c r="T12" s="32"/>
      <c r="U12" s="32"/>
      <c r="V12" s="16"/>
    </row>
    <row r="13" spans="1:24" s="21" customFormat="1" ht="37" x14ac:dyDescent="0.45">
      <c r="A13" s="49"/>
      <c r="B13" s="153" t="s">
        <v>147</v>
      </c>
      <c r="C13" s="154" t="s">
        <v>44</v>
      </c>
      <c r="D13" s="154" t="s">
        <v>45</v>
      </c>
      <c r="E13" s="138"/>
      <c r="F13" s="51"/>
      <c r="G13" s="48"/>
      <c r="H13" s="174"/>
      <c r="I13" s="59"/>
      <c r="J13" s="48"/>
      <c r="K13" s="48"/>
      <c r="L13" s="174"/>
      <c r="M13" s="48"/>
      <c r="N13" s="48"/>
      <c r="O13" s="48"/>
      <c r="P13" s="174" t="str">
        <f t="shared" si="0"/>
        <v xml:space="preserve"> </v>
      </c>
      <c r="Q13" s="32"/>
      <c r="R13" s="32"/>
      <c r="S13" s="32"/>
      <c r="T13" s="32"/>
      <c r="U13" s="32"/>
      <c r="V13" s="16"/>
    </row>
    <row r="14" spans="1:24" s="21" customFormat="1" ht="18.5" x14ac:dyDescent="0.45">
      <c r="A14" s="49"/>
      <c r="B14" s="51"/>
      <c r="C14" s="152"/>
      <c r="D14" s="155"/>
      <c r="E14" s="138"/>
      <c r="F14" s="51"/>
      <c r="G14" s="48"/>
      <c r="H14" s="174"/>
      <c r="I14" s="59"/>
      <c r="J14" s="156"/>
      <c r="K14" s="156"/>
      <c r="L14" s="191"/>
      <c r="M14" s="156"/>
      <c r="N14" s="156"/>
      <c r="O14" s="156"/>
      <c r="P14" s="174" t="str">
        <f t="shared" si="0"/>
        <v xml:space="preserve"> </v>
      </c>
      <c r="Q14" s="32"/>
      <c r="R14" s="32"/>
      <c r="S14" s="32"/>
      <c r="T14" s="32"/>
      <c r="U14" s="32"/>
      <c r="V14" s="16"/>
    </row>
    <row r="15" spans="1:24" s="21" customFormat="1" ht="18.5" x14ac:dyDescent="0.45">
      <c r="A15" s="49">
        <v>1</v>
      </c>
      <c r="B15" s="157" t="s">
        <v>156</v>
      </c>
      <c r="C15" s="152">
        <v>1450</v>
      </c>
      <c r="D15" s="158">
        <v>2200</v>
      </c>
      <c r="E15" s="138">
        <v>1</v>
      </c>
      <c r="F15" s="51" t="s">
        <v>11</v>
      </c>
      <c r="G15" s="48">
        <f>I15+J15+L15+K15</f>
        <v>331.2</v>
      </c>
      <c r="H15" s="174">
        <f>G15*E15</f>
        <v>331.2</v>
      </c>
      <c r="I15" s="59">
        <v>288</v>
      </c>
      <c r="J15" s="48"/>
      <c r="K15" s="48">
        <f>IF(F15=0," ",(I15)*(Details!$C$4+Details!$C$8))</f>
        <v>43.2</v>
      </c>
      <c r="L15" s="174">
        <f>IF(F15=0," ",(J15)*(Details!$C$6+Details!$C$8))</f>
        <v>0</v>
      </c>
      <c r="M15" s="59">
        <f>+I15*E15</f>
        <v>288</v>
      </c>
      <c r="N15" s="48">
        <f>+J15*E15</f>
        <v>0</v>
      </c>
      <c r="O15" s="48">
        <f>IF(F15=0," ",(K15*E15))</f>
        <v>43.2</v>
      </c>
      <c r="P15" s="174">
        <f>IF(F15=0," ",(L15*E15))</f>
        <v>0</v>
      </c>
      <c r="Q15" s="32"/>
      <c r="R15" s="32"/>
      <c r="S15" s="32"/>
      <c r="T15" s="32"/>
      <c r="U15" s="32"/>
      <c r="V15" s="32"/>
    </row>
    <row r="16" spans="1:24" s="21" customFormat="1" ht="18.5" x14ac:dyDescent="0.45">
      <c r="A16" s="49"/>
      <c r="B16" s="157"/>
      <c r="C16" s="152"/>
      <c r="D16" s="152"/>
      <c r="E16" s="138"/>
      <c r="F16" s="51"/>
      <c r="G16" s="48"/>
      <c r="H16" s="174"/>
      <c r="I16" s="59"/>
      <c r="J16" s="48"/>
      <c r="K16" s="48"/>
      <c r="L16" s="174"/>
      <c r="M16" s="48"/>
      <c r="N16" s="48"/>
      <c r="O16" s="48"/>
      <c r="P16" s="174"/>
      <c r="Q16" s="32"/>
      <c r="R16" s="32"/>
      <c r="S16" s="32"/>
      <c r="T16" s="32"/>
      <c r="U16" s="32"/>
      <c r="V16" s="16"/>
    </row>
    <row r="17" spans="1:22" s="21" customFormat="1" ht="18.5" x14ac:dyDescent="0.45">
      <c r="A17" s="73">
        <f>IF(F17&lt;&gt;"",(LARGE(A$8:A16,1)+1),"")</f>
        <v>2</v>
      </c>
      <c r="B17" s="157" t="s">
        <v>156</v>
      </c>
      <c r="C17" s="159">
        <v>760</v>
      </c>
      <c r="D17" s="158">
        <v>2050</v>
      </c>
      <c r="E17" s="138">
        <v>1</v>
      </c>
      <c r="F17" s="51" t="s">
        <v>11</v>
      </c>
      <c r="G17" s="48">
        <f t="shared" ref="G17" si="1">I17+J17+L17+K17</f>
        <v>257.60000000000002</v>
      </c>
      <c r="H17" s="174">
        <f>G17*E17</f>
        <v>257.60000000000002</v>
      </c>
      <c r="I17" s="59">
        <v>224</v>
      </c>
      <c r="J17" s="48"/>
      <c r="K17" s="48">
        <f>IF(F17=0," ",(I17)*(Details!$C$4+Details!$C$8))</f>
        <v>33.600000000000009</v>
      </c>
      <c r="L17" s="174">
        <f>IF(F17=0," ",(J17)*(Details!$C$6+Details!$C$8))</f>
        <v>0</v>
      </c>
      <c r="M17" s="59">
        <f t="shared" ref="M17" si="2">+I17*E17</f>
        <v>224</v>
      </c>
      <c r="N17" s="48">
        <f t="shared" ref="N17" si="3">+J17*E17</f>
        <v>0</v>
      </c>
      <c r="O17" s="48">
        <f t="shared" ref="O17" si="4">IF(F17=0," ",(K17*E17))</f>
        <v>33.600000000000009</v>
      </c>
      <c r="P17" s="174">
        <f t="shared" ref="P17" si="5">IF(F17=0," ",(L17*E17))</f>
        <v>0</v>
      </c>
      <c r="Q17" s="32"/>
      <c r="R17" s="32"/>
      <c r="S17" s="32"/>
      <c r="T17" s="32"/>
      <c r="U17" s="32"/>
      <c r="V17" s="32"/>
    </row>
    <row r="18" spans="1:22" s="21" customFormat="1" ht="18.5" x14ac:dyDescent="0.45">
      <c r="A18" s="73" t="str">
        <f>IF(F18&lt;&gt;"",(LARGE(A$8:A17,1)+1),"")</f>
        <v/>
      </c>
      <c r="B18" s="157"/>
      <c r="C18" s="159"/>
      <c r="D18" s="158"/>
      <c r="E18" s="138"/>
      <c r="F18" s="51"/>
      <c r="G18" s="48"/>
      <c r="H18" s="174"/>
      <c r="I18" s="59"/>
      <c r="J18" s="48"/>
      <c r="K18" s="48"/>
      <c r="L18" s="174"/>
      <c r="M18" s="48"/>
      <c r="N18" s="48"/>
      <c r="O18" s="48"/>
      <c r="P18" s="174"/>
      <c r="Q18" s="32"/>
      <c r="R18" s="32"/>
      <c r="S18" s="32"/>
      <c r="T18" s="32"/>
      <c r="U18" s="32"/>
      <c r="V18" s="32"/>
    </row>
    <row r="19" spans="1:22" s="21" customFormat="1" ht="18.5" x14ac:dyDescent="0.45">
      <c r="A19" s="73">
        <f>IF(F19&lt;&gt;"",(LARGE(A$8:A18,1)+1),"")</f>
        <v>3</v>
      </c>
      <c r="B19" s="157" t="s">
        <v>157</v>
      </c>
      <c r="C19" s="159">
        <v>7000</v>
      </c>
      <c r="D19" s="158">
        <v>2700</v>
      </c>
      <c r="E19" s="138">
        <v>1</v>
      </c>
      <c r="F19" s="51" t="s">
        <v>11</v>
      </c>
      <c r="G19" s="48">
        <f t="shared" ref="G19" si="6">I19+J19+L19+K19</f>
        <v>534.75</v>
      </c>
      <c r="H19" s="174">
        <f>G19*E19</f>
        <v>534.75</v>
      </c>
      <c r="I19" s="59">
        <v>465</v>
      </c>
      <c r="J19" s="48"/>
      <c r="K19" s="48">
        <f>IF(F19=0," ",(I19)*(Details!$C$4+Details!$C$8))</f>
        <v>69.750000000000014</v>
      </c>
      <c r="L19" s="174">
        <f>IF(F19=0," ",(J19)*(Details!$C$6+Details!$C$8))</f>
        <v>0</v>
      </c>
      <c r="M19" s="59">
        <f t="shared" ref="M19" si="7">+I19*E19</f>
        <v>465</v>
      </c>
      <c r="N19" s="48">
        <f t="shared" ref="N19" si="8">+J19*E19</f>
        <v>0</v>
      </c>
      <c r="O19" s="48">
        <f t="shared" ref="O19" si="9">IF(F19=0," ",(K19*E19))</f>
        <v>69.750000000000014</v>
      </c>
      <c r="P19" s="174">
        <f t="shared" ref="P19" si="10">IF(F19=0," ",(L19*E19))</f>
        <v>0</v>
      </c>
      <c r="Q19" s="32"/>
      <c r="R19" s="32"/>
      <c r="S19" s="32"/>
      <c r="T19" s="32"/>
      <c r="U19" s="32"/>
      <c r="V19" s="32"/>
    </row>
    <row r="20" spans="1:22" s="21" customFormat="1" ht="18.5" x14ac:dyDescent="0.45">
      <c r="A20" s="73" t="str">
        <f>IF(F20&lt;&gt;"",(LARGE(A$8:A19,1)+1),"")</f>
        <v/>
      </c>
      <c r="B20" s="157"/>
      <c r="C20" s="159"/>
      <c r="D20" s="158"/>
      <c r="E20" s="138"/>
      <c r="F20" s="51"/>
      <c r="G20" s="48"/>
      <c r="H20" s="174"/>
      <c r="I20" s="59"/>
      <c r="J20" s="48"/>
      <c r="K20" s="48"/>
      <c r="L20" s="174"/>
      <c r="M20" s="48"/>
      <c r="N20" s="48"/>
      <c r="O20" s="48"/>
      <c r="P20" s="174"/>
      <c r="Q20" s="32"/>
      <c r="R20" s="32"/>
      <c r="S20" s="32"/>
      <c r="T20" s="32"/>
      <c r="U20" s="32"/>
      <c r="V20" s="32"/>
    </row>
    <row r="21" spans="1:22" s="21" customFormat="1" ht="18.5" x14ac:dyDescent="0.45">
      <c r="A21" s="73" t="str">
        <f>IF(F21&lt;&gt;"",(LARGE(A$8:A20,1)+1),"")</f>
        <v/>
      </c>
      <c r="B21" s="157"/>
      <c r="C21" s="159"/>
      <c r="D21" s="158"/>
      <c r="E21" s="138"/>
      <c r="F21" s="51"/>
      <c r="G21" s="48"/>
      <c r="H21" s="174"/>
      <c r="I21" s="59"/>
      <c r="J21" s="48"/>
      <c r="K21" s="48"/>
      <c r="L21" s="174"/>
      <c r="M21" s="48"/>
      <c r="N21" s="48"/>
      <c r="O21" s="48"/>
      <c r="P21" s="174"/>
      <c r="Q21" s="32"/>
      <c r="R21" s="32"/>
      <c r="S21" s="32"/>
      <c r="T21" s="32"/>
      <c r="U21" s="32"/>
      <c r="V21" s="32"/>
    </row>
    <row r="22" spans="1:22" s="21" customFormat="1" ht="18.5" x14ac:dyDescent="0.45">
      <c r="A22" s="73" t="str">
        <f>IF(F22&lt;&gt;"",(LARGE(A$8:A21,1)+1),"")</f>
        <v/>
      </c>
      <c r="B22" s="157"/>
      <c r="C22" s="152"/>
      <c r="D22" s="152"/>
      <c r="E22" s="138"/>
      <c r="F22" s="51"/>
      <c r="G22" s="48"/>
      <c r="H22" s="174"/>
      <c r="I22" s="59"/>
      <c r="J22" s="48"/>
      <c r="K22" s="48"/>
      <c r="L22" s="174"/>
      <c r="M22" s="48"/>
      <c r="N22" s="48"/>
      <c r="O22" s="48"/>
      <c r="P22" s="174"/>
      <c r="Q22" s="32"/>
      <c r="R22" s="32"/>
      <c r="S22" s="32"/>
      <c r="T22" s="32"/>
      <c r="U22" s="32"/>
      <c r="V22" s="16"/>
    </row>
    <row r="23" spans="1:22" s="21" customFormat="1" ht="37" x14ac:dyDescent="0.45">
      <c r="A23" s="73" t="str">
        <f>IF(F23&lt;&gt;"",(LARGE(A$8:A22,1)+1),"")</f>
        <v/>
      </c>
      <c r="B23" s="153" t="s">
        <v>146</v>
      </c>
      <c r="C23" s="154" t="s">
        <v>44</v>
      </c>
      <c r="D23" s="154" t="s">
        <v>45</v>
      </c>
      <c r="E23" s="138"/>
      <c r="F23" s="51"/>
      <c r="G23" s="48"/>
      <c r="H23" s="174"/>
      <c r="I23" s="59"/>
      <c r="J23" s="48"/>
      <c r="K23" s="48" t="str">
        <f>IF(F23=0," ",(I23)*(Details!$C$4+Details!$C$8))</f>
        <v xml:space="preserve"> </v>
      </c>
      <c r="L23" s="174" t="str">
        <f>IF(F23=0," ",(J23)*(Details!$C$6+Details!$C$8))</f>
        <v xml:space="preserve"> </v>
      </c>
      <c r="M23" s="59"/>
      <c r="N23" s="48"/>
      <c r="O23" s="48" t="str">
        <f t="shared" ref="O23" si="11">IF(F23=0," ",(K23*E23))</f>
        <v xml:space="preserve"> </v>
      </c>
      <c r="P23" s="174" t="str">
        <f t="shared" ref="P23" si="12">IF(F23=0," ",(L23*E23))</f>
        <v xml:space="preserve"> </v>
      </c>
      <c r="Q23" s="32"/>
      <c r="R23" s="32"/>
      <c r="S23" s="32"/>
      <c r="T23" s="32"/>
      <c r="U23" s="32"/>
      <c r="V23" s="16"/>
    </row>
    <row r="24" spans="1:22" s="21" customFormat="1" ht="18.5" x14ac:dyDescent="0.45">
      <c r="A24" s="73" t="str">
        <f>IF(F24&lt;&gt;"",(LARGE(A$8:A23,1)+1),"")</f>
        <v/>
      </c>
      <c r="B24" s="157"/>
      <c r="C24" s="152"/>
      <c r="D24" s="158"/>
      <c r="E24" s="138"/>
      <c r="F24" s="51"/>
      <c r="G24" s="48"/>
      <c r="H24" s="174"/>
      <c r="I24" s="59"/>
      <c r="J24" s="156"/>
      <c r="K24" s="48"/>
      <c r="L24" s="174"/>
      <c r="M24" s="48"/>
      <c r="N24" s="48"/>
      <c r="O24" s="48"/>
      <c r="P24" s="174"/>
      <c r="Q24" s="32"/>
      <c r="R24" s="32"/>
      <c r="S24" s="32"/>
      <c r="T24" s="32"/>
      <c r="U24" s="32"/>
      <c r="V24" s="16"/>
    </row>
    <row r="25" spans="1:22" s="21" customFormat="1" ht="18.5" x14ac:dyDescent="0.45">
      <c r="A25" s="73">
        <f>IF(F25&lt;&gt;"",(LARGE(A$8:A24,1)+1),"")</f>
        <v>4</v>
      </c>
      <c r="B25" s="160" t="s">
        <v>158</v>
      </c>
      <c r="C25" s="159">
        <v>2300</v>
      </c>
      <c r="D25" s="158">
        <v>1100</v>
      </c>
      <c r="E25" s="138">
        <v>1</v>
      </c>
      <c r="F25" s="51" t="s">
        <v>11</v>
      </c>
      <c r="G25" s="48">
        <f t="shared" ref="G25" si="13">I25+J25+L25+K25</f>
        <v>293.25</v>
      </c>
      <c r="H25" s="174">
        <f>G25*E25</f>
        <v>293.25</v>
      </c>
      <c r="I25" s="59">
        <v>255</v>
      </c>
      <c r="J25" s="48"/>
      <c r="K25" s="48">
        <f>IF(F25=0," ",(I25)*(Details!$C$4+Details!$C$8))</f>
        <v>38.250000000000007</v>
      </c>
      <c r="L25" s="174">
        <f>IF(F25=0," ",(J25)*(Details!$C$6+Details!$C$8))</f>
        <v>0</v>
      </c>
      <c r="M25" s="59">
        <f t="shared" ref="M25" si="14">+I25*E25</f>
        <v>255</v>
      </c>
      <c r="N25" s="48">
        <f t="shared" ref="N25" si="15">+J25*E25</f>
        <v>0</v>
      </c>
      <c r="O25" s="48">
        <f t="shared" ref="O25" si="16">IF(F25=0," ",(K25*E25))</f>
        <v>38.250000000000007</v>
      </c>
      <c r="P25" s="174">
        <f t="shared" ref="P25" si="17">IF(F25=0," ",(L25*E25))</f>
        <v>0</v>
      </c>
      <c r="Q25" s="32"/>
      <c r="R25" s="32"/>
      <c r="S25" s="32"/>
      <c r="T25" s="32"/>
      <c r="U25" s="32"/>
      <c r="V25" s="32"/>
    </row>
    <row r="26" spans="1:22" s="21" customFormat="1" ht="18.5" x14ac:dyDescent="0.45">
      <c r="A26" s="73" t="str">
        <f>IF(F26&lt;&gt;"",(LARGE(A$8:A25,1)+1),"")</f>
        <v/>
      </c>
      <c r="B26" s="157"/>
      <c r="C26" s="152"/>
      <c r="D26" s="158"/>
      <c r="E26" s="138"/>
      <c r="F26" s="51"/>
      <c r="G26" s="48"/>
      <c r="H26" s="174"/>
      <c r="I26" s="59"/>
      <c r="J26" s="48"/>
      <c r="K26" s="48"/>
      <c r="L26" s="174"/>
      <c r="M26" s="48"/>
      <c r="N26" s="48"/>
      <c r="O26" s="48"/>
      <c r="P26" s="174"/>
      <c r="Q26" s="32"/>
      <c r="R26" s="32"/>
      <c r="S26" s="32"/>
      <c r="T26" s="32"/>
      <c r="U26" s="32"/>
      <c r="V26" s="16"/>
    </row>
    <row r="27" spans="1:22" s="21" customFormat="1" ht="18.5" x14ac:dyDescent="0.45">
      <c r="A27" s="73">
        <f>IF(F27&lt;&gt;"",(LARGE(A$8:A26,1)+1),"")</f>
        <v>5</v>
      </c>
      <c r="B27" s="160" t="s">
        <v>158</v>
      </c>
      <c r="C27" s="152">
        <v>600</v>
      </c>
      <c r="D27" s="158">
        <v>1300</v>
      </c>
      <c r="E27" s="138">
        <v>1</v>
      </c>
      <c r="F27" s="51" t="s">
        <v>11</v>
      </c>
      <c r="G27" s="48">
        <f t="shared" ref="G27" si="18">I27+J27+L27+K27</f>
        <v>213.9</v>
      </c>
      <c r="H27" s="174">
        <f>G27*E27</f>
        <v>213.9</v>
      </c>
      <c r="I27" s="59">
        <v>186</v>
      </c>
      <c r="J27" s="48"/>
      <c r="K27" s="48">
        <f>IF(F27=0," ",(I27)*(Details!$C$4+Details!$C$8))</f>
        <v>27.900000000000006</v>
      </c>
      <c r="L27" s="174">
        <f>IF(F27=0," ",(J27)*(Details!$C$6+Details!$C$8))</f>
        <v>0</v>
      </c>
      <c r="M27" s="59">
        <f t="shared" ref="M27" si="19">+I27*E27</f>
        <v>186</v>
      </c>
      <c r="N27" s="48">
        <f t="shared" ref="N27" si="20">+J27*E27</f>
        <v>0</v>
      </c>
      <c r="O27" s="48">
        <f t="shared" ref="O27" si="21">IF(F27=0," ",(K27*E27))</f>
        <v>27.900000000000006</v>
      </c>
      <c r="P27" s="174">
        <f t="shared" ref="P27" si="22">IF(F27=0," ",(L27*E27))</f>
        <v>0</v>
      </c>
      <c r="Q27" s="32"/>
      <c r="R27" s="32"/>
      <c r="S27" s="32"/>
      <c r="T27" s="32"/>
      <c r="U27" s="32"/>
      <c r="V27" s="16"/>
    </row>
    <row r="28" spans="1:22" s="21" customFormat="1" ht="18.5" x14ac:dyDescent="0.45">
      <c r="A28" s="73" t="str">
        <f>IF(F28&lt;&gt;"",(LARGE(A$8:A27,1)+1),"")</f>
        <v/>
      </c>
      <c r="B28" s="157"/>
      <c r="C28" s="152"/>
      <c r="D28" s="158"/>
      <c r="E28" s="138"/>
      <c r="F28" s="51"/>
      <c r="G28" s="48"/>
      <c r="H28" s="174"/>
      <c r="I28" s="59"/>
      <c r="J28" s="48"/>
      <c r="K28" s="48"/>
      <c r="L28" s="174"/>
      <c r="M28" s="48"/>
      <c r="N28" s="48"/>
      <c r="O28" s="48"/>
      <c r="P28" s="174"/>
      <c r="Q28" s="32"/>
      <c r="R28" s="32"/>
      <c r="S28" s="32"/>
      <c r="T28" s="32"/>
      <c r="U28" s="32"/>
      <c r="V28" s="16"/>
    </row>
    <row r="29" spans="1:22" s="21" customFormat="1" ht="18.5" x14ac:dyDescent="0.45">
      <c r="A29" s="73">
        <f>IF(F29&lt;&gt;"",(LARGE(A$8:A28,1)+1),"")</f>
        <v>6</v>
      </c>
      <c r="B29" s="160" t="s">
        <v>158</v>
      </c>
      <c r="C29" s="152">
        <v>950</v>
      </c>
      <c r="D29" s="158">
        <v>1450</v>
      </c>
      <c r="E29" s="138">
        <v>2</v>
      </c>
      <c r="F29" s="51" t="s">
        <v>11</v>
      </c>
      <c r="G29" s="48">
        <f t="shared" ref="G29" si="23">I29+J29+L29+K29</f>
        <v>228.27500000000001</v>
      </c>
      <c r="H29" s="174">
        <f>G29*E29</f>
        <v>456.55</v>
      </c>
      <c r="I29" s="59">
        <v>198.5</v>
      </c>
      <c r="J29" s="48"/>
      <c r="K29" s="48">
        <f>IF(F29=0," ",(I29)*(Details!$C$4+Details!$C$8))</f>
        <v>29.775000000000006</v>
      </c>
      <c r="L29" s="174">
        <f>IF(F29=0," ",(J29)*(Details!$C$6+Details!$C$8))</f>
        <v>0</v>
      </c>
      <c r="M29" s="59">
        <f t="shared" ref="M29" si="24">+I29*E29</f>
        <v>397</v>
      </c>
      <c r="N29" s="48">
        <f t="shared" ref="N29" si="25">+J29*E29</f>
        <v>0</v>
      </c>
      <c r="O29" s="48">
        <f t="shared" ref="O29" si="26">IF(F29=0," ",(K29*E29))</f>
        <v>59.550000000000011</v>
      </c>
      <c r="P29" s="174">
        <f t="shared" ref="P29" si="27">IF(F29=0," ",(L29*E29))</f>
        <v>0</v>
      </c>
      <c r="Q29" s="32"/>
      <c r="R29" s="32"/>
      <c r="S29" s="32"/>
      <c r="T29" s="32"/>
      <c r="U29" s="32"/>
      <c r="V29" s="16"/>
    </row>
    <row r="30" spans="1:22" s="21" customFormat="1" ht="18.5" x14ac:dyDescent="0.45">
      <c r="A30" s="73" t="str">
        <f>IF(F30&lt;&gt;"",(LARGE(A$8:A29,1)+1),"")</f>
        <v/>
      </c>
      <c r="B30" s="157"/>
      <c r="C30" s="152"/>
      <c r="D30" s="158"/>
      <c r="E30" s="138"/>
      <c r="F30" s="51"/>
      <c r="G30" s="48"/>
      <c r="H30" s="174"/>
      <c r="I30" s="59"/>
      <c r="J30" s="48"/>
      <c r="K30" s="48"/>
      <c r="L30" s="174"/>
      <c r="M30" s="48"/>
      <c r="N30" s="48"/>
      <c r="O30" s="48"/>
      <c r="P30" s="174"/>
      <c r="Q30" s="32"/>
      <c r="R30" s="32"/>
      <c r="S30" s="32"/>
      <c r="T30" s="32"/>
      <c r="U30" s="32"/>
      <c r="V30" s="16"/>
    </row>
    <row r="31" spans="1:22" s="21" customFormat="1" ht="18.5" x14ac:dyDescent="0.45">
      <c r="A31" s="73">
        <f>IF(F31&lt;&gt;"",(LARGE(A$8:A30,1)+1),"")</f>
        <v>7</v>
      </c>
      <c r="B31" s="160" t="s">
        <v>158</v>
      </c>
      <c r="C31" s="152">
        <v>900</v>
      </c>
      <c r="D31" s="158">
        <v>1200</v>
      </c>
      <c r="E31" s="138">
        <v>2</v>
      </c>
      <c r="F31" s="51" t="s">
        <v>11</v>
      </c>
      <c r="G31" s="48">
        <f t="shared" ref="G31" si="28">I31+J31+L31+K31</f>
        <v>223.67500000000001</v>
      </c>
      <c r="H31" s="174">
        <f>G31*E31</f>
        <v>447.35</v>
      </c>
      <c r="I31" s="59">
        <v>194.5</v>
      </c>
      <c r="J31" s="48"/>
      <c r="K31" s="48">
        <f>IF(F31=0," ",(I31)*(Details!$C$4+Details!$C$8))</f>
        <v>29.175000000000004</v>
      </c>
      <c r="L31" s="174">
        <f>IF(F31=0," ",(J31)*(Details!$C$6+Details!$C$8))</f>
        <v>0</v>
      </c>
      <c r="M31" s="59">
        <f t="shared" ref="M31" si="29">+I31*E31</f>
        <v>389</v>
      </c>
      <c r="N31" s="48">
        <f t="shared" ref="N31" si="30">+J31*E31</f>
        <v>0</v>
      </c>
      <c r="O31" s="48">
        <f t="shared" ref="O31" si="31">IF(F31=0," ",(K31*E31))</f>
        <v>58.350000000000009</v>
      </c>
      <c r="P31" s="174">
        <f t="shared" ref="P31" si="32">IF(F31=0," ",(L31*E31))</f>
        <v>0</v>
      </c>
      <c r="Q31" s="32"/>
      <c r="R31" s="32"/>
      <c r="S31" s="32"/>
      <c r="T31" s="32"/>
      <c r="U31" s="32"/>
      <c r="V31" s="16"/>
    </row>
    <row r="32" spans="1:22" s="21" customFormat="1" ht="18.5" x14ac:dyDescent="0.45">
      <c r="A32" s="73" t="str">
        <f>IF(F32&lt;&gt;"",(LARGE(A$8:A31,1)+1),"")</f>
        <v/>
      </c>
      <c r="B32" s="157"/>
      <c r="C32" s="152"/>
      <c r="D32" s="158"/>
      <c r="E32" s="138"/>
      <c r="F32" s="51"/>
      <c r="G32" s="48"/>
      <c r="H32" s="174"/>
      <c r="I32" s="59"/>
      <c r="J32" s="48"/>
      <c r="K32" s="48"/>
      <c r="L32" s="174"/>
      <c r="M32" s="48"/>
      <c r="N32" s="48"/>
      <c r="O32" s="48"/>
      <c r="P32" s="174"/>
      <c r="Q32" s="32"/>
      <c r="R32" s="32"/>
      <c r="S32" s="32"/>
      <c r="T32" s="32"/>
      <c r="U32" s="32"/>
      <c r="V32" s="16"/>
    </row>
    <row r="33" spans="1:24" s="21" customFormat="1" ht="18.5" x14ac:dyDescent="0.45">
      <c r="A33" s="73">
        <f>IF(F33&lt;&gt;"",(LARGE(A$8:A32,1)+1),"")</f>
        <v>8</v>
      </c>
      <c r="B33" s="160" t="s">
        <v>158</v>
      </c>
      <c r="C33" s="152">
        <v>2400</v>
      </c>
      <c r="D33" s="158">
        <v>1200</v>
      </c>
      <c r="E33" s="138">
        <v>2</v>
      </c>
      <c r="F33" s="51" t="s">
        <v>11</v>
      </c>
      <c r="G33" s="48">
        <f t="shared" ref="G33" si="33">I33+J33+L33+K33</f>
        <v>294.39999999999998</v>
      </c>
      <c r="H33" s="174">
        <f>G33*E33</f>
        <v>588.79999999999995</v>
      </c>
      <c r="I33" s="59">
        <v>256</v>
      </c>
      <c r="J33" s="48"/>
      <c r="K33" s="48">
        <f>IF(F33=0," ",(I33)*(Details!$C$4+Details!$C$8))</f>
        <v>38.400000000000006</v>
      </c>
      <c r="L33" s="174">
        <f>IF(F33=0," ",(J33)*(Details!$C$6+Details!$C$8))</f>
        <v>0</v>
      </c>
      <c r="M33" s="59">
        <f t="shared" ref="M33" si="34">+I33*E33</f>
        <v>512</v>
      </c>
      <c r="N33" s="48">
        <f t="shared" ref="N33" si="35">+J33*E33</f>
        <v>0</v>
      </c>
      <c r="O33" s="48">
        <f t="shared" ref="O33" si="36">IF(F33=0," ",(K33*E33))</f>
        <v>76.800000000000011</v>
      </c>
      <c r="P33" s="174">
        <f t="shared" ref="P33" si="37">IF(F33=0," ",(L33*E33))</f>
        <v>0</v>
      </c>
      <c r="Q33" s="32"/>
      <c r="R33" s="32"/>
      <c r="S33" s="32"/>
      <c r="T33" s="32"/>
      <c r="U33" s="32"/>
      <c r="V33" s="16"/>
    </row>
    <row r="34" spans="1:24" s="21" customFormat="1" ht="18.5" x14ac:dyDescent="0.45">
      <c r="A34" s="73" t="str">
        <f>IF(F34&lt;&gt;"",(LARGE(A$8:A33,1)+1),"")</f>
        <v/>
      </c>
      <c r="B34" s="157"/>
      <c r="C34" s="152"/>
      <c r="D34" s="158"/>
      <c r="E34" s="138"/>
      <c r="F34" s="51"/>
      <c r="G34" s="48"/>
      <c r="H34" s="174"/>
      <c r="I34" s="59"/>
      <c r="J34" s="48"/>
      <c r="K34" s="48"/>
      <c r="L34" s="174"/>
      <c r="M34" s="48"/>
      <c r="N34" s="48"/>
      <c r="O34" s="48"/>
      <c r="P34" s="174"/>
      <c r="Q34" s="32"/>
      <c r="R34" s="32"/>
      <c r="S34" s="32"/>
      <c r="T34" s="32"/>
      <c r="U34" s="32"/>
      <c r="V34" s="16"/>
    </row>
    <row r="35" spans="1:24" s="21" customFormat="1" ht="18.5" x14ac:dyDescent="0.45">
      <c r="A35" s="73">
        <f>IF(F35&lt;&gt;"",(LARGE(A$8:A34,1)+1),"")</f>
        <v>9</v>
      </c>
      <c r="B35" s="160" t="s">
        <v>158</v>
      </c>
      <c r="C35" s="152">
        <v>1800</v>
      </c>
      <c r="D35" s="158">
        <v>1200</v>
      </c>
      <c r="E35" s="138">
        <v>1</v>
      </c>
      <c r="F35" s="51" t="s">
        <v>11</v>
      </c>
      <c r="G35" s="48">
        <f t="shared" ref="G35" si="38">I35+J35+L35+K35</f>
        <v>257.60000000000002</v>
      </c>
      <c r="H35" s="174">
        <f>G35*E35</f>
        <v>257.60000000000002</v>
      </c>
      <c r="I35" s="59">
        <v>224</v>
      </c>
      <c r="J35" s="48"/>
      <c r="K35" s="48">
        <f>IF(F35=0," ",(I35)*(Details!$C$4+Details!$C$8))</f>
        <v>33.600000000000009</v>
      </c>
      <c r="L35" s="174">
        <f>IF(F35=0," ",(J35)*(Details!$C$6+Details!$C$8))</f>
        <v>0</v>
      </c>
      <c r="M35" s="59">
        <f t="shared" ref="M35" si="39">+I35*E35</f>
        <v>224</v>
      </c>
      <c r="N35" s="48">
        <f t="shared" ref="N35" si="40">+J35*E35</f>
        <v>0</v>
      </c>
      <c r="O35" s="48">
        <f t="shared" ref="O35" si="41">IF(F35=0," ",(K35*E35))</f>
        <v>33.600000000000009</v>
      </c>
      <c r="P35" s="174">
        <f t="shared" ref="P35" si="42">IF(F35=0," ",(L35*E35))</f>
        <v>0</v>
      </c>
      <c r="Q35" s="32"/>
      <c r="R35" s="32"/>
      <c r="S35" s="32"/>
      <c r="T35" s="32"/>
      <c r="U35" s="32"/>
      <c r="V35" s="16"/>
    </row>
    <row r="36" spans="1:24" s="21" customFormat="1" ht="18.5" x14ac:dyDescent="0.45">
      <c r="A36" s="73" t="str">
        <f>IF(F36&lt;&gt;"",(LARGE(A$8:A35,1)+1),"")</f>
        <v/>
      </c>
      <c r="B36" s="157"/>
      <c r="C36" s="152"/>
      <c r="D36" s="158"/>
      <c r="E36" s="138"/>
      <c r="F36" s="51"/>
      <c r="G36" s="48"/>
      <c r="H36" s="174"/>
      <c r="I36" s="59"/>
      <c r="J36" s="48"/>
      <c r="K36" s="48"/>
      <c r="L36" s="174"/>
      <c r="M36" s="48"/>
      <c r="N36" s="48"/>
      <c r="O36" s="48"/>
      <c r="P36" s="174"/>
      <c r="Q36" s="32"/>
      <c r="R36" s="32"/>
      <c r="S36" s="32"/>
      <c r="T36" s="32"/>
      <c r="U36" s="32"/>
      <c r="V36" s="16"/>
    </row>
    <row r="37" spans="1:24" s="21" customFormat="1" ht="18.5" x14ac:dyDescent="0.45">
      <c r="A37" s="73" t="str">
        <f>IF(F37&lt;&gt;"",(LARGE(A$8:A36,1)+1),"")</f>
        <v/>
      </c>
      <c r="B37" s="157"/>
      <c r="C37" s="152"/>
      <c r="D37" s="161"/>
      <c r="E37" s="143"/>
      <c r="F37" s="51"/>
      <c r="G37" s="48"/>
      <c r="H37" s="174"/>
      <c r="I37" s="59"/>
      <c r="J37" s="48"/>
      <c r="K37" s="48"/>
      <c r="L37" s="174"/>
      <c r="M37" s="48"/>
      <c r="N37" s="48"/>
      <c r="O37" s="48"/>
      <c r="P37" s="174"/>
      <c r="Q37" s="32"/>
      <c r="R37" s="32"/>
      <c r="S37" s="32"/>
      <c r="T37" s="32"/>
      <c r="U37" s="32"/>
      <c r="V37" s="16"/>
    </row>
    <row r="38" spans="1:24" s="21" customFormat="1" ht="37" x14ac:dyDescent="0.45">
      <c r="A38" s="73" t="str">
        <f>IF(F38&lt;&gt;"",(LARGE(A$8:A37,1)+1),"")</f>
        <v/>
      </c>
      <c r="B38" s="153" t="s">
        <v>43</v>
      </c>
      <c r="C38" s="154" t="s">
        <v>44</v>
      </c>
      <c r="D38" s="154" t="s">
        <v>46</v>
      </c>
      <c r="E38" s="138"/>
      <c r="F38" s="51"/>
      <c r="G38" s="48"/>
      <c r="H38" s="174"/>
      <c r="I38" s="59"/>
      <c r="J38" s="48"/>
      <c r="K38" s="48" t="str">
        <f>IF(F38=0," ",(I38)*(Details!$C$4+Details!$C$8))</f>
        <v xml:space="preserve"> </v>
      </c>
      <c r="L38" s="174" t="str">
        <f>IF(F38=0," ",(J38)*(Details!$C$6+Details!$C$8))</f>
        <v xml:space="preserve"> </v>
      </c>
      <c r="M38" s="59"/>
      <c r="N38" s="48"/>
      <c r="O38" s="48" t="str">
        <f t="shared" ref="O38" si="43">IF(F38=0," ",(K38*E38))</f>
        <v xml:space="preserve"> </v>
      </c>
      <c r="P38" s="174" t="str">
        <f t="shared" ref="P38" si="44">IF(F38=0," ",(L38*E38))</f>
        <v xml:space="preserve"> </v>
      </c>
      <c r="Q38" s="32"/>
      <c r="R38" s="32"/>
      <c r="S38" s="32"/>
      <c r="T38" s="32"/>
      <c r="U38" s="32"/>
      <c r="V38" s="16"/>
    </row>
    <row r="39" spans="1:24" s="21" customFormat="1" ht="18.5" x14ac:dyDescent="0.45">
      <c r="A39" s="73" t="str">
        <f>IF(F39&lt;&gt;"",(LARGE(A$8:A38,1)+1),"")</f>
        <v/>
      </c>
      <c r="B39" s="157"/>
      <c r="C39" s="152"/>
      <c r="D39" s="152"/>
      <c r="E39" s="138"/>
      <c r="F39" s="51"/>
      <c r="G39" s="48"/>
      <c r="H39" s="174"/>
      <c r="I39" s="59"/>
      <c r="J39" s="48"/>
      <c r="K39" s="48"/>
      <c r="L39" s="174"/>
      <c r="M39" s="48"/>
      <c r="N39" s="48"/>
      <c r="O39" s="48"/>
      <c r="P39" s="174"/>
      <c r="Q39" s="32"/>
      <c r="R39" s="32"/>
      <c r="S39" s="32"/>
      <c r="T39" s="32"/>
      <c r="U39" s="32"/>
      <c r="V39" s="16"/>
    </row>
    <row r="40" spans="1:24" s="21" customFormat="1" ht="18.5" x14ac:dyDescent="0.45">
      <c r="A40" s="73">
        <f>IF(F40&lt;&gt;"",(LARGE(A$8:A39,1)+1),"")</f>
        <v>10</v>
      </c>
      <c r="B40" s="160" t="s">
        <v>159</v>
      </c>
      <c r="C40" s="159">
        <v>2400</v>
      </c>
      <c r="D40" s="158">
        <v>2</v>
      </c>
      <c r="E40" s="138">
        <v>1</v>
      </c>
      <c r="F40" s="51" t="s">
        <v>11</v>
      </c>
      <c r="G40" s="48">
        <f t="shared" ref="G40" si="45">I40+J40+L40+K40</f>
        <v>189.75</v>
      </c>
      <c r="H40" s="174">
        <f>G40*E40</f>
        <v>189.75</v>
      </c>
      <c r="I40" s="59">
        <v>165</v>
      </c>
      <c r="J40" s="48"/>
      <c r="K40" s="48">
        <f>IF(F40=0," ",(I40)*(Details!$C$4+Details!$C$8))</f>
        <v>24.750000000000004</v>
      </c>
      <c r="L40" s="174">
        <f>IF(F40=0," ",(J40)*(Details!$C$6+Details!$C$8))</f>
        <v>0</v>
      </c>
      <c r="M40" s="59">
        <f t="shared" ref="M40" si="46">+I40*E40</f>
        <v>165</v>
      </c>
      <c r="N40" s="48">
        <f t="shared" ref="N40" si="47">+J40*E40</f>
        <v>0</v>
      </c>
      <c r="O40" s="48">
        <f t="shared" ref="O40" si="48">IF(F40=0," ",(K40*E40))</f>
        <v>24.750000000000004</v>
      </c>
      <c r="P40" s="174">
        <f t="shared" ref="P40" si="49">IF(F40=0," ",(L40*E40))</f>
        <v>0</v>
      </c>
      <c r="Q40" s="32"/>
      <c r="R40" s="32"/>
      <c r="S40" s="32"/>
      <c r="T40" s="32"/>
      <c r="U40" s="32"/>
      <c r="V40" s="32"/>
    </row>
    <row r="41" spans="1:24" s="21" customFormat="1" ht="18.5" x14ac:dyDescent="0.45">
      <c r="A41" s="73" t="str">
        <f>IF(F41&lt;&gt;"",(LARGE(A$8:A40,1)+1),"")</f>
        <v/>
      </c>
      <c r="B41" s="157"/>
      <c r="C41" s="152"/>
      <c r="D41" s="152"/>
      <c r="E41" s="143"/>
      <c r="F41" s="51"/>
      <c r="G41" s="48"/>
      <c r="H41" s="174"/>
      <c r="I41" s="59"/>
      <c r="J41" s="48"/>
      <c r="K41" s="48"/>
      <c r="L41" s="174"/>
      <c r="M41" s="48"/>
      <c r="N41" s="48"/>
      <c r="O41" s="48"/>
      <c r="P41" s="174"/>
      <c r="Q41" s="32"/>
      <c r="R41" s="32"/>
      <c r="S41" s="32"/>
      <c r="T41" s="32"/>
      <c r="U41" s="32"/>
      <c r="V41" s="16"/>
    </row>
    <row r="42" spans="1:24" s="21" customFormat="1" ht="18.5" x14ac:dyDescent="0.45">
      <c r="A42" s="73" t="str">
        <f>IF(F42&lt;&gt;"",(LARGE(A$8:A41,1)+1),"")</f>
        <v/>
      </c>
      <c r="B42" s="160"/>
      <c r="C42" s="159"/>
      <c r="D42" s="161"/>
      <c r="E42" s="138"/>
      <c r="F42" s="51"/>
      <c r="G42" s="48"/>
      <c r="H42" s="174"/>
      <c r="I42" s="181"/>
      <c r="J42" s="20"/>
      <c r="K42" s="48"/>
      <c r="L42" s="174"/>
      <c r="M42" s="48"/>
      <c r="N42" s="48"/>
      <c r="O42" s="48"/>
      <c r="P42" s="174"/>
      <c r="Q42" s="68"/>
      <c r="R42" s="71">
        <f>+H44-M44-N44-P44-O44</f>
        <v>-5.1159076974727213E-13</v>
      </c>
      <c r="S42" s="68"/>
      <c r="T42" s="68"/>
      <c r="U42" s="67"/>
    </row>
    <row r="43" spans="1:24" s="21" customFormat="1" ht="18.5" x14ac:dyDescent="0.45">
      <c r="A43" s="73" t="str">
        <f>IF(F43&lt;&gt;"",(LARGE(A$8:A42,1)+1),"")</f>
        <v/>
      </c>
      <c r="B43" s="157"/>
      <c r="C43" s="152"/>
      <c r="D43" s="161"/>
      <c r="E43" s="138"/>
      <c r="F43" s="51"/>
      <c r="G43" s="48"/>
      <c r="H43" s="174"/>
      <c r="I43" s="181"/>
      <c r="J43" s="20"/>
      <c r="K43" s="48" t="str">
        <f>IF(F43=0," ",(I43)*(Details!$C$4+Details!$C$8))</f>
        <v xml:space="preserve"> </v>
      </c>
      <c r="L43" s="174" t="str">
        <f>IF(F43=0," ",(J43)*(Details!$C$6+Details!$C$8))</f>
        <v xml:space="preserve"> </v>
      </c>
      <c r="M43" s="59"/>
      <c r="N43" s="48"/>
      <c r="O43" s="48"/>
      <c r="P43" s="174"/>
      <c r="Q43" s="68"/>
      <c r="R43" s="68"/>
      <c r="S43" s="68"/>
      <c r="T43" s="68"/>
      <c r="U43" s="67"/>
    </row>
    <row r="44" spans="1:24" s="21" customFormat="1" ht="18" customHeight="1" thickBot="1" x14ac:dyDescent="0.5">
      <c r="A44" s="73" t="str">
        <f>IF(F44=0," ",(LARGE(A$13:A43,1)+1))</f>
        <v xml:space="preserve"> </v>
      </c>
      <c r="B44" s="160"/>
      <c r="C44" s="159"/>
      <c r="D44" s="162"/>
      <c r="E44" s="138"/>
      <c r="F44" s="60"/>
      <c r="G44" s="62" t="s">
        <v>66</v>
      </c>
      <c r="H44" s="175">
        <f>SUM(H1:H43)</f>
        <v>3570.7499999999995</v>
      </c>
      <c r="I44" s="181"/>
      <c r="J44" s="20"/>
      <c r="K44" s="20"/>
      <c r="L44" s="174" t="str">
        <f>IF(F44=0," ",(I44+J44)*(Details!$C$4+Details!$C$6))</f>
        <v xml:space="preserve"> </v>
      </c>
      <c r="M44" s="212">
        <f>SUM(M4:M43)</f>
        <v>3105</v>
      </c>
      <c r="N44" s="213">
        <f>SUM(N4:N43)</f>
        <v>0</v>
      </c>
      <c r="O44" s="213">
        <f>SUM(O4:O43)</f>
        <v>465.75000000000006</v>
      </c>
      <c r="P44" s="175">
        <f>SUM(P9:P43)</f>
        <v>0</v>
      </c>
      <c r="Q44" s="68"/>
      <c r="R44" s="68"/>
      <c r="S44" s="68"/>
      <c r="T44" s="68"/>
      <c r="U44" s="68"/>
      <c r="V44" s="68"/>
    </row>
    <row r="45" spans="1:24" s="21" customFormat="1" ht="19.5" thickTop="1" thickBot="1" x14ac:dyDescent="0.5">
      <c r="A45" s="50"/>
      <c r="B45" s="163"/>
      <c r="C45" s="164"/>
      <c r="D45" s="165"/>
      <c r="E45" s="144"/>
      <c r="F45" s="63"/>
      <c r="G45" s="65"/>
      <c r="H45" s="176"/>
      <c r="I45" s="182"/>
      <c r="J45" s="56"/>
      <c r="K45" s="56"/>
      <c r="L45" s="66" t="str">
        <f>IF(F45=0," ",(I45+J45)*(Details!$C$4+Details!$C$6))</f>
        <v xml:space="preserve"> </v>
      </c>
      <c r="M45" s="56"/>
      <c r="N45" s="56"/>
      <c r="O45" s="56"/>
      <c r="P45" s="168"/>
      <c r="Q45" s="68"/>
      <c r="R45" s="68"/>
      <c r="S45" s="68"/>
      <c r="T45" s="68"/>
      <c r="U45" s="68"/>
      <c r="V45" s="69"/>
    </row>
    <row r="46" spans="1:24" s="21" customFormat="1" x14ac:dyDescent="0.35">
      <c r="A46" s="16"/>
      <c r="B46" s="16"/>
      <c r="C46" s="69"/>
      <c r="D46" s="69"/>
      <c r="E46" s="32"/>
      <c r="F46" s="16"/>
      <c r="G46" s="20"/>
      <c r="H46" s="20"/>
      <c r="I46" s="20"/>
      <c r="J46" s="20"/>
      <c r="K46" s="20"/>
      <c r="L46" s="16"/>
      <c r="M46" s="16"/>
      <c r="N46" s="16"/>
      <c r="O46" s="16"/>
      <c r="P46" s="16"/>
      <c r="Q46" s="68"/>
      <c r="R46" s="68"/>
      <c r="S46" s="68"/>
      <c r="T46" s="68"/>
      <c r="U46" s="68"/>
      <c r="V46" s="69"/>
      <c r="W46" s="16"/>
      <c r="X46" s="16"/>
    </row>
    <row r="47" spans="1:24" s="21" customFormat="1" x14ac:dyDescent="0.35">
      <c r="A47" s="16"/>
      <c r="B47" s="16"/>
      <c r="C47" s="69"/>
      <c r="D47" s="69"/>
      <c r="E47" s="32"/>
      <c r="F47" s="16"/>
      <c r="G47" s="20"/>
      <c r="H47" s="20"/>
      <c r="I47" s="20"/>
      <c r="J47" s="20"/>
      <c r="K47" s="20"/>
      <c r="L47" s="16"/>
      <c r="M47" s="16"/>
      <c r="N47" s="16"/>
      <c r="O47" s="16"/>
      <c r="P47" s="16"/>
      <c r="Q47" s="68"/>
      <c r="R47" s="68"/>
      <c r="S47" s="68"/>
      <c r="T47" s="68"/>
      <c r="U47" s="32"/>
      <c r="V47" s="16"/>
      <c r="W47" s="16"/>
      <c r="X47" s="16"/>
    </row>
    <row r="48" spans="1:24" s="21" customFormat="1" x14ac:dyDescent="0.35">
      <c r="A48" s="16"/>
      <c r="B48" s="16"/>
      <c r="C48" s="69"/>
      <c r="D48" s="69"/>
      <c r="E48" s="32"/>
      <c r="F48" s="16"/>
      <c r="G48" s="20"/>
      <c r="H48" s="20"/>
      <c r="I48" s="20"/>
      <c r="J48" s="20"/>
      <c r="K48" s="20"/>
      <c r="L48" s="16"/>
      <c r="M48" s="16"/>
      <c r="N48" s="16"/>
      <c r="O48" s="16"/>
      <c r="P48" s="16"/>
      <c r="Q48" s="68"/>
      <c r="R48" s="68"/>
      <c r="S48" s="68"/>
      <c r="T48" s="68"/>
      <c r="U48" s="32"/>
      <c r="V48" s="16"/>
      <c r="W48" s="16"/>
      <c r="X48" s="16"/>
    </row>
    <row r="49" spans="1:24" s="21" customFormat="1" x14ac:dyDescent="0.35">
      <c r="A49" s="16"/>
      <c r="B49" s="16"/>
      <c r="C49" s="69"/>
      <c r="D49" s="69"/>
      <c r="E49" s="32"/>
      <c r="F49" s="16"/>
      <c r="G49" s="20"/>
      <c r="H49" s="20"/>
      <c r="I49" s="20"/>
      <c r="J49" s="20"/>
      <c r="K49" s="20"/>
      <c r="L49" s="16"/>
      <c r="M49" s="16"/>
      <c r="N49" s="16"/>
      <c r="O49" s="16"/>
      <c r="P49" s="16"/>
      <c r="Q49" s="68"/>
      <c r="R49" s="68"/>
      <c r="S49" s="68"/>
      <c r="T49" s="68"/>
      <c r="U49" s="32"/>
      <c r="V49" s="16"/>
      <c r="W49" s="16"/>
      <c r="X49" s="16"/>
    </row>
  </sheetData>
  <mergeCells count="2">
    <mergeCell ref="M6:P6"/>
    <mergeCell ref="I6:L6"/>
  </mergeCells>
  <conditionalFormatting sqref="I9:I10452">
    <cfRule type="notContainsBlanks" dxfId="11" priority="2">
      <formula>LEN(TRIM(I9))&gt;0</formula>
    </cfRule>
  </conditionalFormatting>
  <conditionalFormatting sqref="J17:J25">
    <cfRule type="notContainsBlanks" dxfId="10" priority="25">
      <formula>LEN(TRIM(J17))&gt;0</formula>
    </cfRule>
  </conditionalFormatting>
  <conditionalFormatting sqref="J27">
    <cfRule type="notContainsBlanks" dxfId="9" priority="23">
      <formula>LEN(TRIM(J27))&gt;0</formula>
    </cfRule>
  </conditionalFormatting>
  <conditionalFormatting sqref="J29">
    <cfRule type="notContainsBlanks" dxfId="8" priority="21">
      <formula>LEN(TRIM(J29))&gt;0</formula>
    </cfRule>
  </conditionalFormatting>
  <conditionalFormatting sqref="J31">
    <cfRule type="notContainsBlanks" dxfId="7" priority="19">
      <formula>LEN(TRIM(J31))&gt;0</formula>
    </cfRule>
  </conditionalFormatting>
  <conditionalFormatting sqref="J33">
    <cfRule type="notContainsBlanks" dxfId="6" priority="17">
      <formula>LEN(TRIM(J33))&gt;0</formula>
    </cfRule>
  </conditionalFormatting>
  <conditionalFormatting sqref="J35">
    <cfRule type="notContainsBlanks" dxfId="5" priority="15">
      <formula>LEN(TRIM(J35))&gt;0</formula>
    </cfRule>
  </conditionalFormatting>
  <conditionalFormatting sqref="J37:J43">
    <cfRule type="notContainsBlanks" dxfId="4" priority="1">
      <formula>LEN(TRIM(J37))&gt;0</formula>
    </cfRule>
  </conditionalFormatting>
  <conditionalFormatting sqref="J9:K14 J15 J16:K16 K22 K24 J26:K26 J28:K28 J30:K30 J32:K32 J34:K34 J36:K36 K37 K39 K41:K42 J44:K10542">
    <cfRule type="notContainsBlanks" dxfId="3" priority="41">
      <formula>LEN(TRIM(J9))&gt;0</formula>
    </cfRule>
  </conditionalFormatting>
  <conditionalFormatting sqref="R42">
    <cfRule type="cellIs" dxfId="2" priority="37" operator="equal">
      <formula>0</formula>
    </cfRule>
    <cfRule type="cellIs" dxfId="1" priority="38" operator="notBetween">
      <formula>-0.01</formula>
      <formula>0.01</formula>
    </cfRule>
  </conditionalFormatting>
  <dataValidations disablePrompts="1" count="1">
    <dataValidation type="list" allowBlank="1" showInputMessage="1" showErrorMessage="1" sqref="R2:S2" xr:uid="{00000000-0002-0000-0900-000000000000}">
      <formula1>"UPVC,Aluminium,Timber,Composite,Crittall, Multiple"</formula1>
    </dataValidation>
  </dataValidations>
  <printOptions horizontalCentered="1"/>
  <pageMargins left="0.70866141732283461" right="0.70866141732283461" top="0.31496062992125984" bottom="0.62992125984251968" header="0.31496062992125984" footer="0.31496062992125984"/>
  <pageSetup paperSize="9" scale="65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zoomScale="95" zoomScaleNormal="95" workbookViewId="0">
      <selection activeCell="E34" sqref="E3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2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3"/>
      <c r="F1" s="34"/>
      <c r="G1" s="33"/>
      <c r="H1" s="25"/>
    </row>
    <row r="2" spans="1:11" x14ac:dyDescent="0.35">
      <c r="A2" s="15"/>
      <c r="B2" s="3" t="str">
        <f>+'Qual, Excl &amp; Assum'!B2</f>
        <v>PROJECT: Sample for Windows, Doors &amp; Rooflights</v>
      </c>
      <c r="F2" s="35"/>
      <c r="G2" s="20"/>
      <c r="H2" s="26"/>
    </row>
    <row r="3" spans="1:11" x14ac:dyDescent="0.35">
      <c r="A3" s="15"/>
      <c r="B3" s="53" t="str">
        <f>+'Qual, Excl &amp; Assum'!B3</f>
        <v>DATE:</v>
      </c>
      <c r="F3" s="35"/>
      <c r="G3" s="20"/>
      <c r="H3" s="26"/>
    </row>
    <row r="4" spans="1:11" s="21" customFormat="1" ht="16" thickBot="1" x14ac:dyDescent="0.4">
      <c r="A4" s="15"/>
      <c r="B4" s="22"/>
      <c r="C4" s="28"/>
      <c r="E4" s="36"/>
      <c r="F4" s="37"/>
      <c r="G4" s="36"/>
      <c r="H4" s="27"/>
      <c r="I4" s="70"/>
      <c r="J4" s="70"/>
    </row>
    <row r="5" spans="1:11" s="21" customFormat="1" ht="37.5" customHeight="1" thickBot="1" x14ac:dyDescent="0.55000000000000004">
      <c r="A5" s="183"/>
      <c r="B5" s="184" t="s">
        <v>9</v>
      </c>
      <c r="C5" s="210"/>
      <c r="D5" s="187"/>
      <c r="E5" s="188"/>
      <c r="F5" s="189"/>
      <c r="G5" s="188"/>
      <c r="H5" s="211"/>
      <c r="I5" s="309"/>
      <c r="J5" s="308"/>
    </row>
    <row r="6" spans="1:11" s="21" customFormat="1" ht="18.5" x14ac:dyDescent="0.45">
      <c r="A6" s="49"/>
      <c r="B6" s="38"/>
      <c r="C6" s="52"/>
      <c r="D6" s="38"/>
      <c r="E6" s="64"/>
      <c r="F6" s="172"/>
      <c r="G6" s="64"/>
      <c r="H6" s="177"/>
      <c r="I6" s="32"/>
      <c r="J6" s="32"/>
      <c r="K6" s="72">
        <v>1</v>
      </c>
    </row>
    <row r="7" spans="1:11" s="21" customFormat="1" ht="18.5" x14ac:dyDescent="0.45">
      <c r="A7" s="49"/>
      <c r="B7" s="3" t="s">
        <v>3</v>
      </c>
      <c r="C7" s="218" t="s">
        <v>8</v>
      </c>
      <c r="D7" s="219" t="s">
        <v>2</v>
      </c>
      <c r="E7" s="54" t="s">
        <v>1</v>
      </c>
      <c r="F7" s="220" t="s">
        <v>0</v>
      </c>
      <c r="G7" s="54" t="s">
        <v>17</v>
      </c>
      <c r="H7" s="190" t="s">
        <v>95</v>
      </c>
      <c r="I7" s="70"/>
      <c r="J7" s="70"/>
    </row>
    <row r="8" spans="1:11" s="21" customFormat="1" ht="18.5" x14ac:dyDescent="0.45">
      <c r="A8" s="49"/>
      <c r="B8" s="145"/>
      <c r="C8" s="208"/>
      <c r="D8" s="61"/>
      <c r="E8" s="62"/>
      <c r="F8" s="173"/>
      <c r="G8" s="62"/>
      <c r="H8" s="178"/>
      <c r="I8" s="32"/>
      <c r="J8" s="20"/>
    </row>
    <row r="9" spans="1:11" s="21" customFormat="1" ht="18.5" x14ac:dyDescent="0.45">
      <c r="A9" s="49">
        <v>1</v>
      </c>
      <c r="B9" s="209" t="s">
        <v>40</v>
      </c>
      <c r="C9" s="138">
        <v>1</v>
      </c>
      <c r="D9" s="51" t="s">
        <v>25</v>
      </c>
      <c r="E9" s="48">
        <v>0</v>
      </c>
      <c r="F9" s="174">
        <f>E9*C9</f>
        <v>0</v>
      </c>
      <c r="G9" s="48"/>
      <c r="H9" s="174">
        <f>IF(D9=0," ",(G9)*(Details!$C$4+Details!$C$8))</f>
        <v>0</v>
      </c>
      <c r="I9" s="32"/>
      <c r="J9" s="20"/>
    </row>
    <row r="10" spans="1:11" s="21" customFormat="1" ht="18.5" x14ac:dyDescent="0.45">
      <c r="A10" s="49"/>
      <c r="B10" s="145"/>
      <c r="C10" s="208"/>
      <c r="D10" s="61"/>
      <c r="E10" s="62"/>
      <c r="F10" s="173"/>
      <c r="G10" s="62"/>
      <c r="H10" s="178"/>
      <c r="I10" s="32"/>
      <c r="J10" s="20"/>
    </row>
    <row r="11" spans="1:11" s="21" customFormat="1" ht="18.5" x14ac:dyDescent="0.45">
      <c r="A11" s="73">
        <f>IF(F11&lt;&gt;"",(LARGE(A$7:A10,1)+1),"")</f>
        <v>2</v>
      </c>
      <c r="B11" s="209" t="s">
        <v>24</v>
      </c>
      <c r="C11" s="138">
        <v>1</v>
      </c>
      <c r="D11" s="51" t="s">
        <v>11</v>
      </c>
      <c r="E11" s="48">
        <v>0</v>
      </c>
      <c r="F11" s="174">
        <f>+E11*C11</f>
        <v>0</v>
      </c>
      <c r="G11" s="48"/>
      <c r="H11" s="174">
        <f>IF(D11=0," ",(G11)*(Details!$C$4+Details!$C$8))</f>
        <v>0</v>
      </c>
      <c r="I11" s="32"/>
      <c r="J11" s="71"/>
    </row>
    <row r="12" spans="1:11" s="21" customFormat="1" ht="18.5" x14ac:dyDescent="0.45">
      <c r="A12" s="73" t="str">
        <f>IF(F12&lt;&gt;"",(LARGE(A$7:A11,1)+1),"")</f>
        <v/>
      </c>
      <c r="B12" s="38"/>
      <c r="C12" s="138"/>
      <c r="D12" s="60"/>
      <c r="E12" s="48"/>
      <c r="F12" s="174"/>
      <c r="G12" s="48"/>
      <c r="H12" s="178"/>
      <c r="I12" s="32"/>
      <c r="J12" s="20"/>
    </row>
    <row r="13" spans="1:11" s="21" customFormat="1" ht="18.5" x14ac:dyDescent="0.45">
      <c r="A13" s="73">
        <f>IF(F13&lt;&gt;"",(LARGE(A$7:A12,1)+1),"")</f>
        <v>3</v>
      </c>
      <c r="B13" s="38" t="s">
        <v>18</v>
      </c>
      <c r="C13" s="138">
        <v>1</v>
      </c>
      <c r="D13" s="51" t="s">
        <v>10</v>
      </c>
      <c r="E13" s="48">
        <v>0</v>
      </c>
      <c r="F13" s="174">
        <f>E13*C13</f>
        <v>0</v>
      </c>
      <c r="G13" s="48"/>
      <c r="H13" s="174">
        <f>IF(D13=0," ",(G13)*(Details!$C$4+Details!$C$8))</f>
        <v>0</v>
      </c>
      <c r="I13" s="32"/>
      <c r="J13" s="20"/>
    </row>
    <row r="14" spans="1:11" s="21" customFormat="1" ht="18.5" x14ac:dyDescent="0.45">
      <c r="A14" s="73" t="str">
        <f>IF(F14&lt;&gt;"",(LARGE(A$7:A13,1)+1),"")</f>
        <v/>
      </c>
      <c r="B14" s="38"/>
      <c r="C14" s="138"/>
      <c r="D14" s="51"/>
      <c r="E14" s="48"/>
      <c r="F14" s="174"/>
      <c r="G14" s="48"/>
      <c r="H14" s="178"/>
      <c r="I14" s="32"/>
      <c r="J14" s="20"/>
    </row>
    <row r="15" spans="1:11" s="21" customFormat="1" ht="18.5" x14ac:dyDescent="0.45">
      <c r="A15" s="73">
        <f>IF(F15&lt;&gt;"",(LARGE(A$7:A14,1)+1),"")</f>
        <v>4</v>
      </c>
      <c r="B15" s="142" t="s">
        <v>19</v>
      </c>
      <c r="C15" s="138">
        <v>1</v>
      </c>
      <c r="D15" s="51" t="s">
        <v>10</v>
      </c>
      <c r="E15" s="48">
        <v>0</v>
      </c>
      <c r="F15" s="174">
        <f>E15*C15</f>
        <v>0</v>
      </c>
      <c r="G15" s="48"/>
      <c r="H15" s="174">
        <f>IF(D15=0," ",(G15)*(Details!$C$4+Details!$C$8))</f>
        <v>0</v>
      </c>
      <c r="I15" s="32"/>
      <c r="J15" s="20"/>
    </row>
    <row r="16" spans="1:11" s="21" customFormat="1" ht="18.5" x14ac:dyDescent="0.45">
      <c r="A16" s="73" t="str">
        <f>IF(F16&lt;&gt;"",(LARGE(A$7:A15,1)+1),"")</f>
        <v/>
      </c>
      <c r="B16" s="142"/>
      <c r="C16" s="138"/>
      <c r="D16" s="60"/>
      <c r="E16" s="48"/>
      <c r="F16" s="174"/>
      <c r="G16" s="48"/>
      <c r="H16" s="178"/>
      <c r="I16" s="32"/>
      <c r="J16" s="20"/>
      <c r="K16" s="78"/>
    </row>
    <row r="17" spans="1:11" s="21" customFormat="1" ht="18.5" x14ac:dyDescent="0.45">
      <c r="A17" s="73">
        <f>IF(F17&lt;&gt;"",(LARGE(A$7:A16,1)+1),"")</f>
        <v>5</v>
      </c>
      <c r="B17" s="142" t="s">
        <v>20</v>
      </c>
      <c r="C17" s="138">
        <v>1</v>
      </c>
      <c r="D17" s="51" t="s">
        <v>10</v>
      </c>
      <c r="E17" s="48">
        <v>0</v>
      </c>
      <c r="F17" s="174">
        <f>E17*C17</f>
        <v>0</v>
      </c>
      <c r="G17" s="48"/>
      <c r="H17" s="174">
        <f>IF(D17=0," ",(G17)*(Details!$C$4+Details!$C$8))</f>
        <v>0</v>
      </c>
      <c r="I17" s="32"/>
      <c r="J17" s="20"/>
    </row>
    <row r="18" spans="1:11" s="21" customFormat="1" ht="18.5" x14ac:dyDescent="0.45">
      <c r="A18" s="73" t="str">
        <f>IF(F18&lt;&gt;"",(LARGE(A$7:A17,1)+1),"")</f>
        <v/>
      </c>
      <c r="B18" s="142"/>
      <c r="C18" s="138"/>
      <c r="D18" s="60"/>
      <c r="E18" s="48"/>
      <c r="F18" s="174"/>
      <c r="G18" s="48"/>
      <c r="H18" s="178"/>
      <c r="I18" s="32"/>
      <c r="J18" s="20"/>
      <c r="K18" s="36"/>
    </row>
    <row r="19" spans="1:11" s="21" customFormat="1" ht="18.5" x14ac:dyDescent="0.45">
      <c r="A19" s="73">
        <f>IF(F19&lt;&gt;"",(LARGE(A$7:A18,1)+1),"")</f>
        <v>6</v>
      </c>
      <c r="B19" s="142" t="s">
        <v>21</v>
      </c>
      <c r="C19" s="138">
        <v>1</v>
      </c>
      <c r="D19" s="51" t="s">
        <v>10</v>
      </c>
      <c r="E19" s="48">
        <v>0</v>
      </c>
      <c r="F19" s="174">
        <f>E19*C19</f>
        <v>0</v>
      </c>
      <c r="G19" s="48"/>
      <c r="H19" s="174">
        <f>IF(D19=0," ",(G19)*(Details!$C$4+Details!$C$8))</f>
        <v>0</v>
      </c>
      <c r="I19" s="32"/>
      <c r="J19" s="20"/>
    </row>
    <row r="20" spans="1:11" s="21" customFormat="1" ht="18.5" x14ac:dyDescent="0.45">
      <c r="A20" s="73" t="str">
        <f>IF(F20&lt;&gt;"",(LARGE(A$7:A19,1)+1),"")</f>
        <v/>
      </c>
      <c r="B20" s="142"/>
      <c r="C20" s="138"/>
      <c r="D20" s="60"/>
      <c r="E20" s="48"/>
      <c r="F20" s="174"/>
      <c r="G20" s="48"/>
      <c r="H20" s="178"/>
      <c r="I20" s="32"/>
      <c r="J20" s="20"/>
    </row>
    <row r="21" spans="1:11" s="21" customFormat="1" ht="18.5" x14ac:dyDescent="0.45">
      <c r="A21" s="73">
        <f>IF(F21&lt;&gt;"",(LARGE(A$7:A20,1)+1),"")</f>
        <v>7</v>
      </c>
      <c r="B21" s="142" t="s">
        <v>22</v>
      </c>
      <c r="C21" s="138">
        <v>1</v>
      </c>
      <c r="D21" s="51" t="s">
        <v>10</v>
      </c>
      <c r="E21" s="48">
        <v>0</v>
      </c>
      <c r="F21" s="174">
        <f>E21*C21</f>
        <v>0</v>
      </c>
      <c r="G21" s="48"/>
      <c r="H21" s="174">
        <f>IF(D21=0," ",(G21)*(Details!$C$4+Details!$C$8))</f>
        <v>0</v>
      </c>
      <c r="I21" s="32"/>
      <c r="J21" s="20"/>
    </row>
    <row r="22" spans="1:11" s="21" customFormat="1" ht="18.5" x14ac:dyDescent="0.45">
      <c r="A22" s="73" t="str">
        <f>IF(F22&lt;&gt;"",(LARGE(A$7:A21,1)+1),"")</f>
        <v/>
      </c>
      <c r="B22" s="142"/>
      <c r="C22" s="138"/>
      <c r="D22" s="60"/>
      <c r="E22" s="48"/>
      <c r="F22" s="174"/>
      <c r="G22" s="48"/>
      <c r="H22" s="178"/>
      <c r="I22" s="32"/>
      <c r="J22" s="20"/>
    </row>
    <row r="23" spans="1:11" s="21" customFormat="1" ht="18.5" x14ac:dyDescent="0.45">
      <c r="A23" s="73">
        <f>IF(F23&lt;&gt;"",(LARGE(A$7:A22,1)+1),"")</f>
        <v>8</v>
      </c>
      <c r="B23" s="142" t="s">
        <v>23</v>
      </c>
      <c r="C23" s="138">
        <v>1</v>
      </c>
      <c r="D23" s="51" t="s">
        <v>10</v>
      </c>
      <c r="E23" s="48">
        <v>0</v>
      </c>
      <c r="F23" s="174">
        <f>E23*C23</f>
        <v>0</v>
      </c>
      <c r="G23" s="48"/>
      <c r="H23" s="174">
        <f>IF(D23=0," ",(G23)*(Details!$C$4+Details!$C$8))</f>
        <v>0</v>
      </c>
      <c r="I23" s="32"/>
      <c r="J23" s="20"/>
    </row>
    <row r="24" spans="1:11" s="21" customFormat="1" ht="18.5" x14ac:dyDescent="0.45">
      <c r="A24" s="73" t="str">
        <f>IF(F24&lt;&gt;"",(LARGE(A$7:A23,1)+1),"")</f>
        <v/>
      </c>
      <c r="B24" s="142"/>
      <c r="C24" s="138"/>
      <c r="D24" s="60"/>
      <c r="E24" s="48"/>
      <c r="F24" s="174"/>
      <c r="G24" s="48"/>
      <c r="H24" s="178"/>
      <c r="I24" s="32"/>
      <c r="J24" s="20"/>
    </row>
    <row r="25" spans="1:11" s="21" customFormat="1" ht="18.5" x14ac:dyDescent="0.45">
      <c r="A25" s="73">
        <f>IF(F25&lt;&gt;"",(LARGE(A$7:A24,1)+1),"")</f>
        <v>9</v>
      </c>
      <c r="B25" s="142" t="s">
        <v>47</v>
      </c>
      <c r="C25" s="138">
        <v>1</v>
      </c>
      <c r="D25" s="51" t="s">
        <v>10</v>
      </c>
      <c r="E25" s="48">
        <v>0</v>
      </c>
      <c r="F25" s="174">
        <f>E25*C25</f>
        <v>0</v>
      </c>
      <c r="G25" s="48"/>
      <c r="H25" s="174">
        <f>IF(D25=0," ",(G25)*(Details!$C$4+Details!$C$8))</f>
        <v>0</v>
      </c>
      <c r="I25" s="32"/>
      <c r="J25" s="20"/>
    </row>
    <row r="26" spans="1:11" s="21" customFormat="1" ht="18.5" x14ac:dyDescent="0.45">
      <c r="A26" s="73" t="str">
        <f>IF(F26&lt;&gt;"",(LARGE(A$7:A25,1)+1),"")</f>
        <v/>
      </c>
      <c r="B26" s="142"/>
      <c r="C26" s="138"/>
      <c r="D26" s="51"/>
      <c r="E26" s="48"/>
      <c r="F26" s="174"/>
      <c r="G26" s="48"/>
      <c r="H26" s="178"/>
      <c r="I26" s="32"/>
      <c r="J26" s="20"/>
    </row>
    <row r="27" spans="1:11" s="21" customFormat="1" ht="18.5" x14ac:dyDescent="0.45">
      <c r="A27" s="73">
        <f>IF(F27&lt;&gt;"",(LARGE(A$7:A26,1)+1),"")</f>
        <v>10</v>
      </c>
      <c r="B27" s="142" t="s">
        <v>26</v>
      </c>
      <c r="C27" s="138">
        <v>1</v>
      </c>
      <c r="D27" s="51" t="s">
        <v>10</v>
      </c>
      <c r="E27" s="48">
        <v>0</v>
      </c>
      <c r="F27" s="174">
        <f>E27*C27</f>
        <v>0</v>
      </c>
      <c r="G27" s="48"/>
      <c r="H27" s="174">
        <f>IF(D27=0," ",(G27)*(Details!$C$4+Details!$C$8))</f>
        <v>0</v>
      </c>
      <c r="I27" s="32"/>
      <c r="J27" s="20"/>
    </row>
    <row r="28" spans="1:11" s="21" customFormat="1" ht="18.5" x14ac:dyDescent="0.45">
      <c r="A28" s="73" t="str">
        <f>IF(F28&lt;&gt;"",(LARGE(A$7:A27,1)+1),"")</f>
        <v/>
      </c>
      <c r="B28" s="142"/>
      <c r="C28" s="138"/>
      <c r="D28" s="51"/>
      <c r="E28" s="48"/>
      <c r="F28" s="174"/>
      <c r="G28" s="48"/>
      <c r="H28" s="178"/>
      <c r="I28" s="32"/>
      <c r="J28" s="20"/>
    </row>
    <row r="29" spans="1:11" s="21" customFormat="1" ht="18.5" x14ac:dyDescent="0.45">
      <c r="A29" s="73">
        <f>IF(F29&lt;&gt;"",(LARGE(A$7:A28,1)+1),"")</f>
        <v>11</v>
      </c>
      <c r="B29" s="142" t="s">
        <v>27</v>
      </c>
      <c r="C29" s="138">
        <v>1</v>
      </c>
      <c r="D29" s="51" t="s">
        <v>10</v>
      </c>
      <c r="E29" s="48">
        <v>0</v>
      </c>
      <c r="F29" s="174">
        <f>E29*C29</f>
        <v>0</v>
      </c>
      <c r="G29" s="48"/>
      <c r="H29" s="174">
        <f>IF(D29=0," ",(G29)*(Details!$C$4+Details!$C$8))</f>
        <v>0</v>
      </c>
      <c r="I29" s="32"/>
      <c r="J29" s="20"/>
    </row>
    <row r="30" spans="1:11" s="21" customFormat="1" ht="18.5" x14ac:dyDescent="0.45">
      <c r="A30" s="73" t="str">
        <f>IF(F30&lt;&gt;"",(LARGE(A$7:A29,1)+1),"")</f>
        <v/>
      </c>
      <c r="B30" s="142"/>
      <c r="C30" s="138"/>
      <c r="D30" s="60"/>
      <c r="E30" s="48"/>
      <c r="F30" s="174"/>
      <c r="G30" s="48"/>
      <c r="H30" s="178"/>
      <c r="I30" s="32"/>
      <c r="J30" s="20"/>
    </row>
    <row r="31" spans="1:11" s="21" customFormat="1" ht="18.5" x14ac:dyDescent="0.45">
      <c r="A31" s="73">
        <f>IF(F31&lt;&gt;"",(LARGE(A$7:A30,1)+1),"")</f>
        <v>12</v>
      </c>
      <c r="B31" s="142" t="s">
        <v>112</v>
      </c>
      <c r="C31" s="138">
        <v>1</v>
      </c>
      <c r="D31" s="51" t="s">
        <v>10</v>
      </c>
      <c r="E31" s="48">
        <v>0</v>
      </c>
      <c r="F31" s="174">
        <f>E31*C31</f>
        <v>0</v>
      </c>
      <c r="G31" s="48"/>
      <c r="H31" s="174">
        <f>IF(D31=0," ",(G31)*(Details!$C$4+Details!$C$8))</f>
        <v>0</v>
      </c>
      <c r="I31" s="32"/>
      <c r="J31" s="20"/>
    </row>
    <row r="32" spans="1:11" s="21" customFormat="1" ht="18.5" x14ac:dyDescent="0.45">
      <c r="A32" s="73"/>
      <c r="B32" s="142"/>
      <c r="C32" s="138"/>
      <c r="D32" s="51"/>
      <c r="E32" s="48"/>
      <c r="F32" s="174"/>
      <c r="G32" s="48"/>
      <c r="H32" s="174" t="str">
        <f>IF(D32=0," ",(G32)*(Details!$C$4+Details!$C$6))</f>
        <v xml:space="preserve"> </v>
      </c>
      <c r="I32" s="32"/>
      <c r="J32" s="20"/>
    </row>
    <row r="33" spans="1:10" s="21" customFormat="1" ht="18.5" x14ac:dyDescent="0.45">
      <c r="A33" s="73">
        <f>IF(F33&lt;&gt;"",(LARGE(A$7:A32,1)+1),"")</f>
        <v>13</v>
      </c>
      <c r="B33" s="142" t="s">
        <v>155</v>
      </c>
      <c r="C33" s="138">
        <v>1</v>
      </c>
      <c r="D33" s="51" t="s">
        <v>10</v>
      </c>
      <c r="E33" s="48">
        <v>0</v>
      </c>
      <c r="F33" s="174">
        <f>E33*C33</f>
        <v>0</v>
      </c>
      <c r="G33" s="48"/>
      <c r="H33" s="174">
        <f>IF(D33=0," ",(G33)*(Details!$C$4+Details!$C$8))</f>
        <v>0</v>
      </c>
      <c r="I33" s="32"/>
      <c r="J33" s="20"/>
    </row>
    <row r="34" spans="1:10" s="21" customFormat="1" ht="18.5" x14ac:dyDescent="0.45">
      <c r="A34" s="73" t="str">
        <f>IF(F34&lt;&gt;"",(LARGE(A$7:A33,1)+1),"")</f>
        <v/>
      </c>
      <c r="B34" s="142"/>
      <c r="C34" s="138"/>
      <c r="D34" s="51"/>
      <c r="E34" s="48"/>
      <c r="F34" s="174"/>
      <c r="G34" s="48"/>
      <c r="H34" s="174" t="str">
        <f>IF(D34=0," ",(G34)*(Details!$C$4+Details!$C$6))</f>
        <v xml:space="preserve"> </v>
      </c>
      <c r="I34" s="32"/>
      <c r="J34" s="20"/>
    </row>
    <row r="35" spans="1:10" s="21" customFormat="1" ht="18.5" x14ac:dyDescent="0.45">
      <c r="A35" s="73" t="str">
        <f>IF(F35&lt;&gt;"",(LARGE(A$7:A34,1)+1),"")</f>
        <v/>
      </c>
      <c r="B35" s="142"/>
      <c r="C35" s="138"/>
      <c r="D35" s="60"/>
      <c r="E35" s="48"/>
      <c r="F35" s="174"/>
      <c r="G35" s="48"/>
      <c r="H35" s="174" t="str">
        <f>IF(D35=0," ",(G35)*(Details!$C$4+Details!$C$6))</f>
        <v xml:space="preserve"> </v>
      </c>
      <c r="I35" s="79"/>
      <c r="J35" s="20"/>
    </row>
    <row r="36" spans="1:10" s="21" customFormat="1" ht="18.5" x14ac:dyDescent="0.45">
      <c r="A36" s="73" t="str">
        <f>IF(F36&lt;&gt;"",(LARGE(A$7:A35,1)+1),"")</f>
        <v/>
      </c>
      <c r="B36" s="142"/>
      <c r="C36" s="138"/>
      <c r="D36" s="60"/>
      <c r="E36" s="48"/>
      <c r="F36" s="174"/>
      <c r="G36" s="48"/>
      <c r="H36" s="174" t="str">
        <f>IF(D36=0," ",(G36)*(Details!$C$4+Details!$C$6))</f>
        <v xml:space="preserve"> </v>
      </c>
      <c r="I36" s="32"/>
      <c r="J36" s="20"/>
    </row>
    <row r="37" spans="1:10" s="21" customFormat="1" ht="18.5" x14ac:dyDescent="0.45">
      <c r="A37" s="73" t="str">
        <f>IF(F37&lt;&gt;"",(LARGE(A$7:A36,1)+1),"")</f>
        <v/>
      </c>
      <c r="B37" s="142"/>
      <c r="C37" s="138"/>
      <c r="D37" s="60"/>
      <c r="E37" s="48"/>
      <c r="F37" s="174"/>
      <c r="G37" s="48"/>
      <c r="H37" s="174" t="str">
        <f>IF(D37=0," ",(G37)*(Details!$C$4+Details!$C$6))</f>
        <v xml:space="preserve"> </v>
      </c>
      <c r="I37" s="79"/>
      <c r="J37" s="20"/>
    </row>
    <row r="38" spans="1:10" s="21" customFormat="1" ht="18.5" x14ac:dyDescent="0.45">
      <c r="A38" s="73" t="str">
        <f>IF(F38&lt;&gt;"",(LARGE(A$7:A37,1)+1),"")</f>
        <v/>
      </c>
      <c r="B38" s="142"/>
      <c r="C38" s="138"/>
      <c r="D38" s="60"/>
      <c r="E38" s="48"/>
      <c r="F38" s="174"/>
      <c r="G38" s="48"/>
      <c r="H38" s="174" t="str">
        <f>IF(D38=0," ",(G38)*(Details!$C$4+Details!$C$6))</f>
        <v xml:space="preserve"> </v>
      </c>
      <c r="I38" s="32"/>
      <c r="J38" s="20"/>
    </row>
    <row r="39" spans="1:10" s="21" customFormat="1" ht="18.5" x14ac:dyDescent="0.45">
      <c r="A39" s="73" t="str">
        <f>IF(F39&lt;&gt;"",(LARGE(A$7:A38,1)+1),"")</f>
        <v/>
      </c>
      <c r="B39" s="142"/>
      <c r="C39" s="138"/>
      <c r="D39" s="60"/>
      <c r="E39" s="167"/>
      <c r="F39" s="174"/>
      <c r="G39" s="48"/>
      <c r="H39" s="174" t="str">
        <f>IF(D39=0," ",(G39)*(Details!$C$4+Details!$C$6))</f>
        <v xml:space="preserve"> </v>
      </c>
      <c r="I39" s="80"/>
      <c r="J39" s="20"/>
    </row>
    <row r="40" spans="1:10" s="21" customFormat="1" ht="18.5" x14ac:dyDescent="0.45">
      <c r="A40" s="73" t="str">
        <f>IF(F40&lt;&gt;"",(LARGE(A$7:A39,1)+1),"")</f>
        <v/>
      </c>
      <c r="B40" s="146"/>
      <c r="C40" s="138"/>
      <c r="D40" s="51"/>
      <c r="E40" s="48"/>
      <c r="F40" s="174"/>
      <c r="G40" s="48"/>
      <c r="H40" s="174" t="str">
        <f>IF(D40=0," ",(G40)*(Details!$C$4+Details!$C$6))</f>
        <v xml:space="preserve"> </v>
      </c>
      <c r="I40" s="32"/>
      <c r="J40" s="20"/>
    </row>
    <row r="41" spans="1:10" s="21" customFormat="1" ht="18.5" x14ac:dyDescent="0.45">
      <c r="A41" s="73" t="str">
        <f>IF(F41&lt;&gt;"",(LARGE(A$7:A40,1)+1),"")</f>
        <v/>
      </c>
      <c r="B41" s="142"/>
      <c r="C41" s="51"/>
      <c r="D41" s="51"/>
      <c r="E41" s="48"/>
      <c r="F41" s="174"/>
      <c r="G41" s="48"/>
      <c r="H41" s="174" t="str">
        <f>IF(D41=0," ",(G41)*(Details!$C$4+Details!$C$6))</f>
        <v xml:space="preserve"> </v>
      </c>
      <c r="I41" s="32"/>
      <c r="J41" s="20"/>
    </row>
    <row r="42" spans="1:10" s="21" customFormat="1" ht="18.5" x14ac:dyDescent="0.45">
      <c r="A42" s="73" t="str">
        <f>IF(F42&lt;&gt;"",(LARGE(A$7:A41,1)+1),"")</f>
        <v/>
      </c>
      <c r="B42" s="142"/>
      <c r="C42" s="138"/>
      <c r="D42" s="60"/>
      <c r="E42" s="48"/>
      <c r="F42" s="174"/>
      <c r="G42" s="48"/>
      <c r="H42" s="174" t="str">
        <f>IF(D42=0," ",(G42)*(Details!$C$4+Details!$C$6))</f>
        <v xml:space="preserve"> </v>
      </c>
      <c r="I42" s="32"/>
      <c r="J42" s="20"/>
    </row>
    <row r="43" spans="1:10" s="21" customFormat="1" ht="18.5" x14ac:dyDescent="0.45">
      <c r="A43" s="73" t="str">
        <f>IF(F43&lt;&gt;"",(LARGE(A$7:A42,1)+1),"")</f>
        <v/>
      </c>
      <c r="B43" s="142"/>
      <c r="C43" s="138"/>
      <c r="D43" s="60"/>
      <c r="E43" s="48"/>
      <c r="F43" s="174"/>
      <c r="G43" s="48"/>
      <c r="H43" s="174" t="str">
        <f>IF(D43=0," ",(G43)*(Details!$C$4+Details!$C$6))</f>
        <v xml:space="preserve"> </v>
      </c>
      <c r="I43" s="32"/>
      <c r="J43" s="20"/>
    </row>
    <row r="44" spans="1:10" s="21" customFormat="1" ht="18.5" x14ac:dyDescent="0.45">
      <c r="A44" s="73" t="str">
        <f>IF(F44&lt;&gt;"",(LARGE(A$7:A43,1)+1),"")</f>
        <v/>
      </c>
      <c r="B44" s="142"/>
      <c r="C44" s="138"/>
      <c r="D44" s="60"/>
      <c r="E44" s="48"/>
      <c r="F44" s="174"/>
      <c r="G44" s="48"/>
      <c r="H44" s="174" t="str">
        <f>IF(D44=0," ",(G44)*(Details!$C$4+Details!$C$6))</f>
        <v xml:space="preserve"> </v>
      </c>
      <c r="I44" s="32"/>
      <c r="J44" s="20"/>
    </row>
    <row r="45" spans="1:10" s="21" customFormat="1" ht="18.5" x14ac:dyDescent="0.45">
      <c r="A45" s="73" t="str">
        <f>IF(F45&lt;&gt;"",(LARGE(A$7:A44,1)+1),"")</f>
        <v/>
      </c>
      <c r="B45" s="142"/>
      <c r="C45" s="138"/>
      <c r="D45" s="60"/>
      <c r="E45" s="48"/>
      <c r="F45" s="174"/>
      <c r="G45" s="48"/>
      <c r="H45" s="174" t="str">
        <f>IF(D45=0," ",(G45)*(Details!$C$4+Details!$C$6))</f>
        <v xml:space="preserve"> </v>
      </c>
      <c r="I45" s="32"/>
      <c r="J45" s="20"/>
    </row>
    <row r="46" spans="1:10" s="21" customFormat="1" ht="18.5" x14ac:dyDescent="0.45">
      <c r="A46" s="73" t="str">
        <f>IF(F46&lt;&gt;"",(LARGE(A$7:A45,1)+1),"")</f>
        <v/>
      </c>
      <c r="B46" s="142"/>
      <c r="C46" s="138"/>
      <c r="D46" s="60"/>
      <c r="E46" s="48"/>
      <c r="F46" s="174"/>
      <c r="G46" s="48"/>
      <c r="H46" s="174" t="str">
        <f>IF(D46=0," ",(G46)*(Details!$C$4+Details!$C$6))</f>
        <v xml:space="preserve"> </v>
      </c>
      <c r="I46" s="32"/>
      <c r="J46" s="20"/>
    </row>
    <row r="47" spans="1:10" s="21" customFormat="1" ht="18.5" x14ac:dyDescent="0.45">
      <c r="A47" s="73" t="str">
        <f>IF(F47&lt;&gt;"",(LARGE(A$7:A46,1)+1),"")</f>
        <v/>
      </c>
      <c r="B47" s="142"/>
      <c r="C47" s="138"/>
      <c r="D47" s="60"/>
      <c r="E47" s="48"/>
      <c r="F47" s="174"/>
      <c r="G47" s="48"/>
      <c r="H47" s="174" t="str">
        <f>IF(D47=0," ",(G47)*(Details!$C$4+Details!$C$6))</f>
        <v xml:space="preserve"> </v>
      </c>
      <c r="I47" s="32"/>
      <c r="J47" s="20"/>
    </row>
    <row r="48" spans="1:10" s="21" customFormat="1" ht="18.5" x14ac:dyDescent="0.45">
      <c r="A48" s="73" t="str">
        <f>IF(F48&lt;&gt;"",(LARGE(A$7:A47,1)+1),"")</f>
        <v/>
      </c>
      <c r="B48" s="142"/>
      <c r="C48" s="138"/>
      <c r="D48" s="60"/>
      <c r="E48" s="48"/>
      <c r="F48" s="174"/>
      <c r="G48" s="48"/>
      <c r="H48" s="174" t="str">
        <f>IF(D48=0," ",(G48)*(Details!$C$4+Details!$C$6))</f>
        <v xml:space="preserve"> </v>
      </c>
      <c r="I48" s="32"/>
      <c r="J48" s="20"/>
    </row>
    <row r="49" spans="1:10" s="21" customFormat="1" ht="18.5" x14ac:dyDescent="0.45">
      <c r="A49" s="73"/>
      <c r="B49" s="142"/>
      <c r="C49" s="138"/>
      <c r="D49" s="60"/>
      <c r="E49" s="48"/>
      <c r="F49" s="174"/>
      <c r="G49" s="48"/>
      <c r="H49" s="174"/>
      <c r="I49" s="32"/>
      <c r="J49" s="20"/>
    </row>
    <row r="50" spans="1:10" s="21" customFormat="1" ht="18.5" x14ac:dyDescent="0.45">
      <c r="A50" s="73"/>
      <c r="B50" s="142"/>
      <c r="C50" s="138"/>
      <c r="D50" s="60"/>
      <c r="E50" s="48"/>
      <c r="F50" s="174"/>
      <c r="G50" s="48"/>
      <c r="H50" s="174"/>
      <c r="I50" s="32"/>
      <c r="J50" s="20"/>
    </row>
    <row r="51" spans="1:10" s="21" customFormat="1" ht="18.5" x14ac:dyDescent="0.45">
      <c r="A51" s="73" t="str">
        <f>IF(F51&lt;&gt;"",(LARGE(A$7:A50,1)+1),"")</f>
        <v/>
      </c>
      <c r="B51" s="142"/>
      <c r="C51" s="138"/>
      <c r="D51" s="60"/>
      <c r="E51" s="48"/>
      <c r="F51" s="174"/>
      <c r="G51" s="48"/>
      <c r="H51" s="174" t="str">
        <f>IF(D51=0," ",(G51)*(Details!$C$4+Details!$C$6))</f>
        <v xml:space="preserve"> </v>
      </c>
      <c r="I51" s="32"/>
      <c r="J51" s="20"/>
    </row>
    <row r="52" spans="1:10" s="21" customFormat="1" ht="18.5" x14ac:dyDescent="0.45">
      <c r="A52" s="73" t="str">
        <f>IF(F52&lt;&gt;"",(LARGE(A$7:A51,1)+1),"")</f>
        <v/>
      </c>
      <c r="B52" s="142"/>
      <c r="C52" s="138"/>
      <c r="D52" s="60"/>
      <c r="E52" s="48"/>
      <c r="F52" s="174"/>
      <c r="G52" s="48"/>
      <c r="H52" s="174" t="str">
        <f>IF(D52=0," ",(G52)*(Details!$C$4+Details!$C$6))</f>
        <v xml:space="preserve"> </v>
      </c>
      <c r="I52" s="32"/>
      <c r="J52" s="20"/>
    </row>
    <row r="53" spans="1:10" s="21" customFormat="1" ht="18.5" x14ac:dyDescent="0.45">
      <c r="A53" s="73" t="str">
        <f>IF(F53&lt;&gt;"",(LARGE(A$7:A52,1)+1),"")</f>
        <v/>
      </c>
      <c r="B53" s="142"/>
      <c r="C53" s="138"/>
      <c r="D53" s="60"/>
      <c r="E53" s="48"/>
      <c r="F53" s="174"/>
      <c r="G53" s="48"/>
      <c r="H53" s="174" t="str">
        <f>IF(D53=0," ",(G53)*(Details!$C$4+Details!$C$6))</f>
        <v xml:space="preserve"> </v>
      </c>
      <c r="I53" s="32"/>
      <c r="J53" s="20"/>
    </row>
    <row r="54" spans="1:10" s="21" customFormat="1" ht="18.5" x14ac:dyDescent="0.45">
      <c r="A54" s="73" t="str">
        <f>IF(F54&lt;&gt;"",(LARGE(A$7:A53,1)+1),"")</f>
        <v/>
      </c>
      <c r="B54" s="147"/>
      <c r="C54" s="138"/>
      <c r="D54" s="60"/>
      <c r="E54" s="48"/>
      <c r="F54" s="174"/>
      <c r="G54" s="48"/>
      <c r="H54" s="174" t="str">
        <f>IF(D54=0," ",(G54)*(Details!$C$4+Details!$C$6))</f>
        <v xml:space="preserve"> </v>
      </c>
      <c r="I54" s="32"/>
      <c r="J54" s="20"/>
    </row>
    <row r="55" spans="1:10" s="21" customFormat="1" ht="18.5" x14ac:dyDescent="0.45">
      <c r="A55" s="73" t="str">
        <f>IF(F55&lt;&gt;"",(LARGE(A$7:A54,1)+1),"")</f>
        <v/>
      </c>
      <c r="B55" s="142"/>
      <c r="C55" s="138"/>
      <c r="D55" s="60"/>
      <c r="E55" s="48"/>
      <c r="F55" s="174"/>
      <c r="G55" s="48"/>
      <c r="H55" s="174" t="str">
        <f>IF(D55=0," ",(G55)*(Details!$C$4+Details!$C$6))</f>
        <v xml:space="preserve"> </v>
      </c>
      <c r="I55" s="32"/>
      <c r="J55" s="20"/>
    </row>
    <row r="56" spans="1:10" s="21" customFormat="1" ht="18.5" x14ac:dyDescent="0.45">
      <c r="A56" s="73" t="str">
        <f>IF(F56&lt;&gt;"",(LARGE(A$7:A55,1)+1),"")</f>
        <v/>
      </c>
      <c r="B56" s="142"/>
      <c r="C56" s="138"/>
      <c r="D56" s="60"/>
      <c r="E56" s="48"/>
      <c r="F56" s="174"/>
      <c r="G56" s="48"/>
      <c r="H56" s="174" t="str">
        <f>IF(D56=0," ",(G56)*(Details!$C$4+Details!$C$6))</f>
        <v xml:space="preserve"> </v>
      </c>
      <c r="I56" s="32"/>
      <c r="J56" s="20"/>
    </row>
    <row r="57" spans="1:10" s="21" customFormat="1" ht="18.5" x14ac:dyDescent="0.45">
      <c r="A57" s="73" t="str">
        <f>IF(F57&lt;&gt;"",(LARGE(A$7:A56,1)+1),"")</f>
        <v/>
      </c>
      <c r="B57" s="142"/>
      <c r="C57" s="138"/>
      <c r="D57" s="60"/>
      <c r="E57" s="48"/>
      <c r="F57" s="174"/>
      <c r="G57" s="48"/>
      <c r="H57" s="174" t="str">
        <f>IF(D57=0," ",(G57)*(Details!$C$4+Details!$C$6))</f>
        <v xml:space="preserve"> </v>
      </c>
      <c r="I57" s="32"/>
      <c r="J57" s="20"/>
    </row>
    <row r="58" spans="1:10" s="21" customFormat="1" ht="18.5" x14ac:dyDescent="0.45">
      <c r="A58" s="73" t="str">
        <f>IF(F58&lt;&gt;"",(LARGE(A$7:A57,1)+1),"")</f>
        <v/>
      </c>
      <c r="B58" s="142"/>
      <c r="C58" s="138"/>
      <c r="D58" s="60"/>
      <c r="E58" s="48"/>
      <c r="F58" s="174"/>
      <c r="G58" s="48"/>
      <c r="H58" s="174" t="str">
        <f>IF(D58=0," ",(G58)*(Details!$C$4+Details!$C$6))</f>
        <v xml:space="preserve"> </v>
      </c>
      <c r="I58" s="32"/>
      <c r="J58" s="20"/>
    </row>
    <row r="59" spans="1:10" s="21" customFormat="1" ht="18.5" x14ac:dyDescent="0.45">
      <c r="A59" s="73" t="str">
        <f>IF(F59&lt;&gt;"",(LARGE(A$7:A58,1)+1),"")</f>
        <v/>
      </c>
      <c r="B59" s="142"/>
      <c r="C59" s="138"/>
      <c r="D59" s="60"/>
      <c r="E59" s="48"/>
      <c r="F59" s="174"/>
      <c r="G59" s="48"/>
      <c r="H59" s="174" t="str">
        <f>IF(D59=0," ",(G59)*(Details!$C$4+Details!$C$6))</f>
        <v xml:space="preserve"> </v>
      </c>
      <c r="I59" s="32"/>
      <c r="J59" s="20"/>
    </row>
    <row r="60" spans="1:10" s="21" customFormat="1" ht="18.5" x14ac:dyDescent="0.45">
      <c r="A60" s="73" t="str">
        <f>IF(F60&lt;&gt;"",(LARGE(A$7:A59,1)+1),"")</f>
        <v/>
      </c>
      <c r="B60" s="142"/>
      <c r="C60" s="138"/>
      <c r="D60" s="60"/>
      <c r="E60" s="48"/>
      <c r="F60" s="174"/>
      <c r="G60" s="48"/>
      <c r="H60" s="174" t="str">
        <f>IF(D60=0," ",(G60)*(Details!$C$4+Details!$C$6))</f>
        <v xml:space="preserve"> </v>
      </c>
      <c r="I60" s="32"/>
      <c r="J60" s="20"/>
    </row>
    <row r="61" spans="1:10" s="21" customFormat="1" ht="18.5" x14ac:dyDescent="0.45">
      <c r="A61" s="73" t="str">
        <f>IF(F61&lt;&gt;"",(LARGE(A$7:A60,1)+1),"")</f>
        <v/>
      </c>
      <c r="B61" s="142"/>
      <c r="C61" s="138"/>
      <c r="D61" s="60"/>
      <c r="E61" s="48"/>
      <c r="F61" s="174"/>
      <c r="G61" s="48"/>
      <c r="H61" s="174" t="str">
        <f>IF(D61=0," ",(G61)*(Details!$C$4+Details!$C$6))</f>
        <v xml:space="preserve"> </v>
      </c>
      <c r="I61" s="32"/>
      <c r="J61" s="20"/>
    </row>
    <row r="62" spans="1:10" s="21" customFormat="1" ht="18.5" x14ac:dyDescent="0.45">
      <c r="A62" s="73" t="str">
        <f>IF(F62&lt;&gt;"",(LARGE(A$7:A61,1)+1),"")</f>
        <v/>
      </c>
      <c r="B62" s="142"/>
      <c r="C62" s="138"/>
      <c r="D62" s="60"/>
      <c r="E62" s="48"/>
      <c r="F62" s="174"/>
      <c r="G62" s="48"/>
      <c r="H62" s="174" t="str">
        <f>IF(D62=0," ",(G62)*(Details!$C$4+Details!$C$6))</f>
        <v xml:space="preserve"> </v>
      </c>
      <c r="I62" s="32"/>
      <c r="J62" s="20"/>
    </row>
    <row r="63" spans="1:10" s="21" customFormat="1" ht="18.5" x14ac:dyDescent="0.45">
      <c r="A63" s="73" t="str">
        <f>IF(F63&lt;&gt;"",(LARGE(A$7:A62,1)+1),"")</f>
        <v/>
      </c>
      <c r="B63" s="142"/>
      <c r="C63" s="138"/>
      <c r="D63" s="60"/>
      <c r="E63" s="48"/>
      <c r="F63" s="174"/>
      <c r="G63" s="48"/>
      <c r="H63" s="174" t="str">
        <f>IF(D63=0," ",(G63)*(Details!$C$4+Details!$C$6))</f>
        <v xml:space="preserve"> </v>
      </c>
      <c r="I63" s="32"/>
      <c r="J63" s="20"/>
    </row>
    <row r="64" spans="1:10" s="21" customFormat="1" ht="18.5" x14ac:dyDescent="0.45">
      <c r="A64" s="73" t="str">
        <f>IF(F64&lt;&gt;"",(LARGE(A$7:A63,1)+1),"")</f>
        <v/>
      </c>
      <c r="B64" s="142"/>
      <c r="C64" s="138"/>
      <c r="D64" s="60"/>
      <c r="E64" s="48"/>
      <c r="F64" s="174"/>
      <c r="G64" s="48"/>
      <c r="H64" s="174" t="str">
        <f>IF(D64=0," ",(G64)*(Details!$C$4))</f>
        <v xml:space="preserve"> </v>
      </c>
      <c r="I64" s="32"/>
      <c r="J64" s="20"/>
    </row>
    <row r="65" spans="1:12" s="21" customFormat="1" ht="19" thickBot="1" x14ac:dyDescent="0.5">
      <c r="A65" s="73" t="str">
        <f>IF(D65=0," ",(LARGE(A$9:A64,1)+1))</f>
        <v xml:space="preserve"> </v>
      </c>
      <c r="B65" s="148"/>
      <c r="C65" s="52"/>
      <c r="D65" s="60"/>
      <c r="E65" s="62" t="s">
        <v>66</v>
      </c>
      <c r="F65" s="175">
        <f>SUM(F1:F64)</f>
        <v>0</v>
      </c>
      <c r="G65" s="48"/>
      <c r="H65" s="174"/>
      <c r="I65" s="32"/>
      <c r="J65" s="20"/>
    </row>
    <row r="66" spans="1:12" s="21" customFormat="1" ht="19.5" thickTop="1" thickBot="1" x14ac:dyDescent="0.5">
      <c r="A66" s="50"/>
      <c r="B66" s="149"/>
      <c r="C66" s="150"/>
      <c r="D66" s="63"/>
      <c r="E66" s="65"/>
      <c r="F66" s="176"/>
      <c r="G66" s="65"/>
      <c r="H66" s="66"/>
      <c r="I66" s="32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2"/>
      <c r="J67" s="32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2"/>
      <c r="J68" s="32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2"/>
      <c r="J69" s="32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2"/>
      <c r="J70" s="32"/>
      <c r="L70" s="55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2"/>
      <c r="J71" s="32"/>
      <c r="L71" s="55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workbookViewId="0">
      <selection activeCell="H8" sqref="H8"/>
    </sheetView>
  </sheetViews>
  <sheetFormatPr defaultColWidth="9.08984375" defaultRowHeight="14.5" x14ac:dyDescent="0.35"/>
  <cols>
    <col min="1" max="1" width="9.08984375" style="225"/>
    <col min="2" max="2" width="45.6328125" style="225" customWidth="1"/>
    <col min="3" max="3" width="19.36328125" style="225" customWidth="1"/>
    <col min="4" max="4" width="13.36328125" style="225" customWidth="1"/>
    <col min="5" max="5" width="11.453125" style="225" customWidth="1"/>
    <col min="6" max="7" width="9.08984375" style="225"/>
    <col min="8" max="9" width="9.08984375" style="265"/>
    <col min="10" max="13" width="19.08984375" style="265" customWidth="1"/>
    <col min="14" max="18" width="9.08984375" style="265"/>
    <col min="19" max="16384" width="9.08984375" style="225"/>
  </cols>
  <sheetData>
    <row r="1" spans="2:16" ht="15" thickBot="1" x14ac:dyDescent="0.4"/>
    <row r="2" spans="2:16" ht="21.5" thickBot="1" x14ac:dyDescent="0.5">
      <c r="B2" s="226" t="s">
        <v>48</v>
      </c>
      <c r="C2" s="227"/>
      <c r="D2" s="227"/>
      <c r="E2" s="227"/>
      <c r="F2" s="228"/>
      <c r="I2" s="274"/>
      <c r="J2" s="275" t="s">
        <v>129</v>
      </c>
      <c r="K2" s="275">
        <f>+Summary!D14</f>
        <v>3570.7499999999995</v>
      </c>
      <c r="L2" s="273"/>
      <c r="M2" s="272"/>
      <c r="N2" s="272"/>
      <c r="O2" s="266"/>
      <c r="P2" s="266"/>
    </row>
    <row r="3" spans="2:16" ht="18.5" x14ac:dyDescent="0.45">
      <c r="B3" s="229"/>
      <c r="C3" s="230"/>
      <c r="D3" s="231"/>
      <c r="E3" s="232"/>
      <c r="F3" s="233"/>
      <c r="I3" s="274"/>
      <c r="J3" s="275"/>
      <c r="K3" s="276"/>
      <c r="L3" s="277"/>
      <c r="M3" s="271"/>
      <c r="N3" s="271"/>
      <c r="O3" s="266"/>
      <c r="P3" s="266"/>
    </row>
    <row r="4" spans="2:16" ht="18.5" x14ac:dyDescent="0.45">
      <c r="B4" s="234" t="s">
        <v>130</v>
      </c>
      <c r="C4" s="235">
        <v>0.1</v>
      </c>
      <c r="D4" s="236">
        <f>+C4+1</f>
        <v>1.1000000000000001</v>
      </c>
      <c r="E4" s="237"/>
      <c r="F4" s="238"/>
      <c r="I4" s="274"/>
      <c r="J4" s="275" t="s">
        <v>113</v>
      </c>
      <c r="K4" s="275">
        <f>+(Summary!F10+Summary!G10)*1.1</f>
        <v>3415.5000000000005</v>
      </c>
      <c r="L4" s="277"/>
      <c r="M4" s="271"/>
      <c r="N4" s="271"/>
      <c r="O4" s="266"/>
      <c r="P4" s="266"/>
    </row>
    <row r="5" spans="2:16" ht="15.5" x14ac:dyDescent="0.35">
      <c r="B5" s="239"/>
      <c r="C5" s="240"/>
      <c r="D5" s="241"/>
      <c r="E5" s="242"/>
      <c r="F5" s="233"/>
      <c r="I5" s="270"/>
      <c r="J5" s="278"/>
      <c r="K5" s="278"/>
      <c r="L5" s="279"/>
      <c r="M5" s="280">
        <f>CEILING((K4/K27),4)</f>
        <v>4</v>
      </c>
      <c r="N5" s="281" t="s">
        <v>88</v>
      </c>
      <c r="O5" s="282"/>
      <c r="P5" s="267"/>
    </row>
    <row r="6" spans="2:16" ht="15.5" x14ac:dyDescent="0.35">
      <c r="B6" s="234" t="s">
        <v>131</v>
      </c>
      <c r="C6" s="235">
        <v>0.1</v>
      </c>
      <c r="D6" s="236">
        <f>+C6+1</f>
        <v>1.1000000000000001</v>
      </c>
      <c r="E6" s="237"/>
      <c r="F6" s="238"/>
      <c r="I6" s="270"/>
      <c r="J6" s="281"/>
      <c r="K6" s="281"/>
      <c r="L6" s="279"/>
      <c r="M6" s="281"/>
      <c r="N6" s="281"/>
      <c r="O6" s="282"/>
      <c r="P6" s="267"/>
    </row>
    <row r="7" spans="2:16" ht="15.5" x14ac:dyDescent="0.35">
      <c r="B7" s="239"/>
      <c r="C7" s="240"/>
      <c r="D7" s="241"/>
      <c r="E7" s="244"/>
      <c r="F7" s="233"/>
      <c r="I7" s="270"/>
      <c r="J7" s="281" t="s">
        <v>49</v>
      </c>
      <c r="K7" s="281">
        <v>0</v>
      </c>
      <c r="L7" s="279" t="str">
        <f>IF(AND($K$4&gt;=K7,$K$4&lt;=K8),N7,O7)</f>
        <v>Yes</v>
      </c>
      <c r="M7" s="281">
        <v>5000</v>
      </c>
      <c r="N7" s="281" t="s">
        <v>50</v>
      </c>
      <c r="O7" s="282" t="s">
        <v>60</v>
      </c>
      <c r="P7" s="267"/>
    </row>
    <row r="8" spans="2:16" ht="16" thickBot="1" x14ac:dyDescent="0.4">
      <c r="B8" s="245" t="s">
        <v>94</v>
      </c>
      <c r="C8" s="246">
        <v>0.05</v>
      </c>
      <c r="D8" s="247">
        <f>+C8+1</f>
        <v>1.05</v>
      </c>
      <c r="E8" s="248"/>
      <c r="F8" s="249"/>
      <c r="I8" s="270"/>
      <c r="J8" s="281"/>
      <c r="K8" s="281">
        <v>50000</v>
      </c>
      <c r="L8" s="279"/>
      <c r="M8" s="281"/>
      <c r="N8" s="281"/>
      <c r="O8" s="282"/>
      <c r="P8" s="267"/>
    </row>
    <row r="9" spans="2:16" ht="15.5" x14ac:dyDescent="0.35">
      <c r="I9" s="270"/>
      <c r="J9" s="281" t="s">
        <v>51</v>
      </c>
      <c r="K9" s="281">
        <f>K8</f>
        <v>50000</v>
      </c>
      <c r="L9" s="279" t="str">
        <f>IF(AND($K$4&gt;=K9,$K$4&lt;=K10),N9,O9)</f>
        <v>No</v>
      </c>
      <c r="M9" s="281">
        <v>9000</v>
      </c>
      <c r="N9" s="281" t="s">
        <v>50</v>
      </c>
      <c r="O9" s="282" t="s">
        <v>60</v>
      </c>
      <c r="P9" s="267"/>
    </row>
    <row r="10" spans="2:16" ht="15.5" x14ac:dyDescent="0.35">
      <c r="I10" s="270"/>
      <c r="J10" s="281"/>
      <c r="K10" s="281">
        <v>150000</v>
      </c>
      <c r="L10" s="279"/>
      <c r="M10" s="281"/>
      <c r="N10" s="280"/>
      <c r="O10" s="282"/>
      <c r="P10" s="267"/>
    </row>
    <row r="11" spans="2:16" ht="15.5" x14ac:dyDescent="0.35">
      <c r="I11" s="270"/>
      <c r="J11" s="281" t="s">
        <v>52</v>
      </c>
      <c r="K11" s="281">
        <f>K10</f>
        <v>150000</v>
      </c>
      <c r="L11" s="279" t="str">
        <f>IF(AND($K$4&gt;=K11,$K$4&lt;=K12),N11,O11)</f>
        <v>No</v>
      </c>
      <c r="M11" s="281">
        <v>10000</v>
      </c>
      <c r="N11" s="281" t="s">
        <v>50</v>
      </c>
      <c r="O11" s="282" t="s">
        <v>60</v>
      </c>
      <c r="P11" s="267"/>
    </row>
    <row r="12" spans="2:16" ht="15.5" x14ac:dyDescent="0.35">
      <c r="I12" s="270"/>
      <c r="J12" s="281"/>
      <c r="K12" s="281">
        <v>350000</v>
      </c>
      <c r="L12" s="279"/>
      <c r="M12" s="281"/>
      <c r="N12" s="280"/>
      <c r="O12" s="282"/>
      <c r="P12" s="267"/>
    </row>
    <row r="13" spans="2:16" ht="16" thickBot="1" x14ac:dyDescent="0.4">
      <c r="I13" s="270"/>
      <c r="J13" s="281" t="s">
        <v>53</v>
      </c>
      <c r="K13" s="281">
        <f>K12</f>
        <v>350000</v>
      </c>
      <c r="L13" s="279" t="str">
        <f>IF(AND($K$4&gt;=K13,$K$4&lt;=K14),N13,O13)</f>
        <v>No</v>
      </c>
      <c r="M13" s="281">
        <v>12500</v>
      </c>
      <c r="N13" s="281" t="s">
        <v>50</v>
      </c>
      <c r="O13" s="282" t="s">
        <v>60</v>
      </c>
      <c r="P13" s="267"/>
    </row>
    <row r="14" spans="2:16" ht="16" thickBot="1" x14ac:dyDescent="0.4">
      <c r="B14" s="250" t="s">
        <v>132</v>
      </c>
      <c r="C14" s="251" t="s">
        <v>137</v>
      </c>
      <c r="I14" s="270"/>
      <c r="J14" s="281"/>
      <c r="K14" s="281">
        <v>500000</v>
      </c>
      <c r="L14" s="279"/>
      <c r="M14" s="281"/>
      <c r="N14" s="280"/>
      <c r="O14" s="282"/>
      <c r="P14" s="267"/>
    </row>
    <row r="15" spans="2:16" ht="18.5" x14ac:dyDescent="0.45">
      <c r="B15" s="252" t="s">
        <v>135</v>
      </c>
      <c r="C15" s="253">
        <v>0</v>
      </c>
      <c r="I15" s="270"/>
      <c r="J15" s="281" t="s">
        <v>54</v>
      </c>
      <c r="K15" s="281">
        <f>K14</f>
        <v>500000</v>
      </c>
      <c r="L15" s="279" t="str">
        <f>IF(AND($K$4&gt;=K15,$K$4&lt;=K16),N15,O15)</f>
        <v>No</v>
      </c>
      <c r="M15" s="281">
        <v>14000</v>
      </c>
      <c r="N15" s="281" t="s">
        <v>50</v>
      </c>
      <c r="O15" s="282" t="s">
        <v>60</v>
      </c>
      <c r="P15" s="267"/>
    </row>
    <row r="16" spans="2:16" ht="18.5" x14ac:dyDescent="0.45">
      <c r="B16" s="254" t="s">
        <v>115</v>
      </c>
      <c r="C16" s="255">
        <v>300</v>
      </c>
      <c r="I16" s="270"/>
      <c r="J16" s="281"/>
      <c r="K16" s="281">
        <v>750000</v>
      </c>
      <c r="L16" s="279"/>
      <c r="M16" s="281"/>
      <c r="N16" s="280"/>
      <c r="O16" s="282"/>
      <c r="P16" s="267"/>
    </row>
    <row r="17" spans="1:16" ht="18.5" x14ac:dyDescent="0.45">
      <c r="B17" s="252" t="s">
        <v>116</v>
      </c>
      <c r="C17" s="253">
        <v>0</v>
      </c>
      <c r="I17" s="270"/>
      <c r="J17" s="281" t="s">
        <v>55</v>
      </c>
      <c r="K17" s="281">
        <v>750000</v>
      </c>
      <c r="L17" s="279" t="str">
        <f>IF(AND($K$4&gt;=K17,$K$4&lt;=K18),N17,O17)</f>
        <v>No</v>
      </c>
      <c r="M17" s="281">
        <v>15500</v>
      </c>
      <c r="N17" s="281" t="s">
        <v>50</v>
      </c>
      <c r="O17" s="282" t="s">
        <v>60</v>
      </c>
      <c r="P17" s="267"/>
    </row>
    <row r="18" spans="1:16" ht="18.5" x14ac:dyDescent="0.45">
      <c r="B18" s="256" t="s">
        <v>117</v>
      </c>
      <c r="C18" s="255">
        <v>300</v>
      </c>
      <c r="I18" s="270"/>
      <c r="J18" s="281"/>
      <c r="K18" s="281">
        <v>1000000</v>
      </c>
      <c r="L18" s="279"/>
      <c r="M18" s="281"/>
      <c r="N18" s="280"/>
      <c r="O18" s="282"/>
      <c r="P18" s="267"/>
    </row>
    <row r="19" spans="1:16" ht="18.5" x14ac:dyDescent="0.45">
      <c r="B19" s="252" t="s">
        <v>118</v>
      </c>
      <c r="C19" s="253">
        <v>300</v>
      </c>
      <c r="I19" s="270"/>
      <c r="J19" s="281" t="s">
        <v>56</v>
      </c>
      <c r="K19" s="281">
        <f>K18</f>
        <v>1000000</v>
      </c>
      <c r="L19" s="279" t="str">
        <f>IF(AND($K$4&gt;=K19,$K$4&lt;=K20),N19,O19)</f>
        <v>No</v>
      </c>
      <c r="M19" s="281">
        <v>16750</v>
      </c>
      <c r="N19" s="281" t="s">
        <v>50</v>
      </c>
      <c r="O19" s="282" t="s">
        <v>60</v>
      </c>
      <c r="P19" s="267"/>
    </row>
    <row r="20" spans="1:16" ht="18.5" x14ac:dyDescent="0.45">
      <c r="B20" s="256" t="s">
        <v>119</v>
      </c>
      <c r="C20" s="255">
        <v>0</v>
      </c>
      <c r="I20" s="270"/>
      <c r="J20" s="281"/>
      <c r="K20" s="281">
        <v>1250000</v>
      </c>
      <c r="L20" s="279"/>
      <c r="M20" s="281"/>
      <c r="N20" s="280"/>
      <c r="O20" s="282"/>
      <c r="P20" s="267"/>
    </row>
    <row r="21" spans="1:16" ht="18.5" x14ac:dyDescent="0.45">
      <c r="B21" s="252" t="s">
        <v>128</v>
      </c>
      <c r="C21" s="253">
        <v>250</v>
      </c>
      <c r="I21" s="270"/>
      <c r="J21" s="281" t="s">
        <v>57</v>
      </c>
      <c r="K21" s="281">
        <f>K20</f>
        <v>1250000</v>
      </c>
      <c r="L21" s="279" t="str">
        <f>IF(AND($K$4&gt;=K21,$K$4&lt;=K22),N21,O21)</f>
        <v>No</v>
      </c>
      <c r="M21" s="281">
        <v>19000</v>
      </c>
      <c r="N21" s="281" t="s">
        <v>50</v>
      </c>
      <c r="O21" s="282" t="s">
        <v>60</v>
      </c>
      <c r="P21" s="267"/>
    </row>
    <row r="22" spans="1:16" ht="18.5" x14ac:dyDescent="0.45">
      <c r="B22" s="256" t="s">
        <v>120</v>
      </c>
      <c r="C22" s="255">
        <v>200</v>
      </c>
      <c r="I22" s="270"/>
      <c r="J22" s="281"/>
      <c r="K22" s="281">
        <v>1500000</v>
      </c>
      <c r="L22" s="279"/>
      <c r="M22" s="281"/>
      <c r="N22" s="280"/>
      <c r="O22" s="282"/>
      <c r="P22" s="267"/>
    </row>
    <row r="23" spans="1:16" ht="18.5" x14ac:dyDescent="0.45">
      <c r="B23" s="252" t="s">
        <v>121</v>
      </c>
      <c r="C23" s="253">
        <v>0</v>
      </c>
      <c r="I23" s="270"/>
      <c r="J23" s="281" t="s">
        <v>58</v>
      </c>
      <c r="K23" s="281">
        <f>K22</f>
        <v>1500000</v>
      </c>
      <c r="L23" s="279" t="str">
        <f>IF(AND($K$4&gt;=K23,$K$4&lt;=K24),N23,O23)</f>
        <v>No</v>
      </c>
      <c r="M23" s="281">
        <v>20500</v>
      </c>
      <c r="N23" s="281" t="s">
        <v>50</v>
      </c>
      <c r="O23" s="282" t="s">
        <v>60</v>
      </c>
      <c r="P23" s="267"/>
    </row>
    <row r="24" spans="1:16" ht="18.5" x14ac:dyDescent="0.45">
      <c r="B24" s="256" t="s">
        <v>122</v>
      </c>
      <c r="C24" s="255">
        <v>0</v>
      </c>
      <c r="I24" s="270"/>
      <c r="J24" s="281"/>
      <c r="K24" s="281">
        <v>2000000</v>
      </c>
      <c r="L24" s="279"/>
      <c r="M24" s="280"/>
      <c r="N24" s="280"/>
      <c r="O24" s="282"/>
      <c r="P24" s="267"/>
    </row>
    <row r="25" spans="1:16" ht="19" thickBot="1" x14ac:dyDescent="0.5">
      <c r="B25" s="257" t="s">
        <v>123</v>
      </c>
      <c r="C25" s="258">
        <v>0</v>
      </c>
      <c r="I25" s="270"/>
      <c r="J25" s="281" t="s">
        <v>59</v>
      </c>
      <c r="K25" s="281">
        <f>K24</f>
        <v>2000000</v>
      </c>
      <c r="L25" s="279" t="str">
        <f>IF(AND($K$4&gt;=K25,$K$4&lt;=K26),N25,O25)</f>
        <v>No</v>
      </c>
      <c r="M25" s="281">
        <v>27500</v>
      </c>
      <c r="N25" s="281" t="s">
        <v>50</v>
      </c>
      <c r="O25" s="282" t="s">
        <v>60</v>
      </c>
      <c r="P25" s="267"/>
    </row>
    <row r="26" spans="1:16" ht="15.5" x14ac:dyDescent="0.35">
      <c r="B26" s="259"/>
      <c r="C26" s="260"/>
      <c r="D26" s="260"/>
      <c r="E26" s="260"/>
      <c r="I26" s="270"/>
      <c r="J26" s="281"/>
      <c r="K26" s="281">
        <v>500000000</v>
      </c>
      <c r="L26" s="279"/>
      <c r="M26" s="280"/>
      <c r="N26" s="280"/>
      <c r="O26" s="282"/>
      <c r="P26" s="267"/>
    </row>
    <row r="27" spans="1:16" ht="15.5" x14ac:dyDescent="0.35">
      <c r="A27" s="261"/>
      <c r="B27" s="262"/>
      <c r="C27" s="260"/>
      <c r="D27" s="260"/>
      <c r="E27" s="243"/>
      <c r="I27" s="270"/>
      <c r="J27" s="281" t="s">
        <v>97</v>
      </c>
      <c r="K27" s="281">
        <f>IF(L7="Yes",M7)+IF(L9="Yes",M9)+IF(L11="Yes",M11)+IF(L13="Yes",M13)+IF(L15="Yes",M15)+IF(L17="Yes",M17)+IF(L19="Yes",M19)+IF(L21="Yes",M21)+IF(L23="Yes",M23)</f>
        <v>5000</v>
      </c>
      <c r="L27" s="283"/>
      <c r="M27" s="280"/>
      <c r="N27" s="280"/>
      <c r="O27" s="282"/>
      <c r="P27" s="267"/>
    </row>
    <row r="28" spans="1:16" ht="15.5" x14ac:dyDescent="0.35">
      <c r="A28" s="261"/>
      <c r="B28" s="262"/>
      <c r="C28" s="260"/>
      <c r="D28" s="260"/>
      <c r="E28" s="243"/>
      <c r="I28" s="270"/>
      <c r="J28" s="281"/>
      <c r="K28" s="280"/>
      <c r="L28" s="283"/>
      <c r="M28" s="280"/>
      <c r="N28" s="280"/>
      <c r="O28" s="282"/>
      <c r="P28" s="267"/>
    </row>
    <row r="29" spans="1:16" ht="15.5" x14ac:dyDescent="0.35">
      <c r="A29" s="263"/>
      <c r="B29" s="262"/>
      <c r="C29" s="260"/>
      <c r="D29" s="260"/>
      <c r="E29" s="243"/>
      <c r="J29" s="278"/>
      <c r="K29" s="278"/>
      <c r="L29" s="278"/>
      <c r="M29" s="284" t="s">
        <v>114</v>
      </c>
      <c r="N29" s="278"/>
      <c r="O29" s="278"/>
    </row>
    <row r="30" spans="1:16" ht="15.5" x14ac:dyDescent="0.35">
      <c r="A30" s="264"/>
      <c r="B30" s="262"/>
      <c r="C30" s="260"/>
      <c r="D30" s="260"/>
      <c r="E30" s="243"/>
      <c r="J30" s="278"/>
      <c r="K30" s="278"/>
      <c r="L30" s="278"/>
      <c r="M30" s="285">
        <f t="shared" ref="M30:M35" si="0">+C15/250+IF(C15=0,1)</f>
        <v>1</v>
      </c>
      <c r="N30" s="278"/>
      <c r="O30" s="278"/>
    </row>
    <row r="31" spans="1:16" ht="15.5" x14ac:dyDescent="0.35">
      <c r="A31" s="264"/>
      <c r="B31" s="262"/>
      <c r="C31" s="260"/>
      <c r="D31" s="260"/>
      <c r="E31" s="243"/>
      <c r="J31" s="278"/>
      <c r="K31" s="278"/>
      <c r="L31" s="278"/>
      <c r="M31" s="285">
        <f t="shared" si="0"/>
        <v>1.2</v>
      </c>
      <c r="N31" s="278"/>
      <c r="O31" s="278"/>
    </row>
    <row r="32" spans="1:16" ht="15.5" x14ac:dyDescent="0.35">
      <c r="A32" s="263"/>
      <c r="B32" s="262"/>
      <c r="C32" s="260"/>
      <c r="D32" s="260"/>
      <c r="E32" s="243"/>
      <c r="J32" s="278"/>
      <c r="K32" s="278"/>
      <c r="L32" s="278"/>
      <c r="M32" s="285">
        <f t="shared" si="0"/>
        <v>1</v>
      </c>
      <c r="N32" s="278"/>
      <c r="O32" s="278"/>
    </row>
    <row r="33" spans="1:15" ht="15.5" x14ac:dyDescent="0.35">
      <c r="A33" s="264"/>
      <c r="B33" s="262"/>
      <c r="C33" s="260"/>
      <c r="D33" s="260"/>
      <c r="E33" s="243"/>
      <c r="J33" s="278"/>
      <c r="K33" s="278"/>
      <c r="L33" s="278"/>
      <c r="M33" s="285">
        <f t="shared" si="0"/>
        <v>1.2</v>
      </c>
      <c r="N33" s="278"/>
      <c r="O33" s="278"/>
    </row>
    <row r="34" spans="1:15" ht="15.5" x14ac:dyDescent="0.35">
      <c r="A34" s="264"/>
      <c r="B34" s="262"/>
      <c r="C34" s="260"/>
      <c r="D34" s="260"/>
      <c r="E34" s="243"/>
      <c r="J34" s="278"/>
      <c r="K34" s="278"/>
      <c r="L34" s="278"/>
      <c r="M34" s="285">
        <f t="shared" si="0"/>
        <v>1.2</v>
      </c>
      <c r="N34" s="278"/>
      <c r="O34" s="278"/>
    </row>
    <row r="35" spans="1:15" ht="15.5" x14ac:dyDescent="0.35">
      <c r="A35" s="263"/>
      <c r="B35" s="262"/>
      <c r="C35" s="260"/>
      <c r="D35" s="260"/>
      <c r="E35" s="243"/>
      <c r="J35" s="278"/>
      <c r="K35" s="278"/>
      <c r="L35" s="278"/>
      <c r="M35" s="285">
        <f t="shared" si="0"/>
        <v>1</v>
      </c>
      <c r="N35" s="278"/>
      <c r="O35" s="278"/>
    </row>
    <row r="36" spans="1:15" ht="15.5" x14ac:dyDescent="0.35">
      <c r="A36" s="264"/>
      <c r="B36" s="262"/>
      <c r="C36" s="260"/>
      <c r="D36" s="260"/>
      <c r="E36" s="243"/>
      <c r="J36" s="278"/>
      <c r="K36" s="278"/>
      <c r="L36" s="278"/>
      <c r="M36" s="285">
        <f>+C21/220+IF(C21=0,1)</f>
        <v>1.1363636363636365</v>
      </c>
      <c r="N36" s="278"/>
      <c r="O36" s="278"/>
    </row>
    <row r="37" spans="1:15" ht="15.5" x14ac:dyDescent="0.35">
      <c r="A37" s="264"/>
      <c r="B37" s="262"/>
      <c r="C37" s="260"/>
      <c r="D37" s="260"/>
      <c r="E37" s="243"/>
      <c r="J37" s="278"/>
      <c r="K37" s="278"/>
      <c r="L37" s="278"/>
      <c r="M37" s="285">
        <f>+C22/150+IF(C22=0,1)</f>
        <v>1.3333333333333333</v>
      </c>
      <c r="N37" s="278"/>
      <c r="O37" s="278"/>
    </row>
    <row r="38" spans="1:15" ht="15.5" x14ac:dyDescent="0.35">
      <c r="A38" s="263"/>
      <c r="B38" s="262"/>
      <c r="C38" s="260"/>
      <c r="D38" s="260"/>
      <c r="E38" s="243"/>
      <c r="J38" s="278"/>
      <c r="K38" s="278"/>
      <c r="L38" s="278"/>
      <c r="M38" s="285">
        <f>+C23/220+IF(C23=0,1)</f>
        <v>1</v>
      </c>
      <c r="N38" s="278"/>
      <c r="O38" s="278"/>
    </row>
    <row r="39" spans="1:15" ht="15.5" x14ac:dyDescent="0.35">
      <c r="A39" s="264"/>
      <c r="B39" s="262"/>
      <c r="C39" s="260"/>
      <c r="D39" s="260"/>
      <c r="E39" s="243"/>
      <c r="J39" s="278"/>
      <c r="K39" s="278"/>
      <c r="L39" s="278"/>
      <c r="M39" s="285">
        <f>+C24/400+IF(C24=0,1)</f>
        <v>1</v>
      </c>
      <c r="N39" s="278"/>
      <c r="O39" s="278"/>
    </row>
    <row r="40" spans="1:15" ht="15.5" x14ac:dyDescent="0.35">
      <c r="A40" s="264"/>
      <c r="B40" s="262"/>
      <c r="C40" s="260"/>
      <c r="D40" s="260"/>
      <c r="E40" s="243"/>
      <c r="J40" s="278"/>
      <c r="K40" s="278"/>
      <c r="L40" s="278"/>
      <c r="M40" s="285">
        <f>+C25/400+IF(C25=0,1)</f>
        <v>1</v>
      </c>
      <c r="N40" s="278"/>
      <c r="O40" s="278"/>
    </row>
    <row r="41" spans="1:15" ht="15.5" x14ac:dyDescent="0.35">
      <c r="A41" s="263"/>
      <c r="B41" s="262"/>
      <c r="C41" s="260"/>
      <c r="D41" s="260"/>
      <c r="E41" s="243"/>
      <c r="J41" s="286"/>
      <c r="K41" s="286"/>
      <c r="L41" s="286"/>
      <c r="M41" s="286"/>
      <c r="N41" s="286"/>
      <c r="O41" s="286"/>
    </row>
    <row r="42" spans="1:15" x14ac:dyDescent="0.35">
      <c r="J42" s="286"/>
      <c r="K42" s="286"/>
      <c r="L42" s="286"/>
      <c r="M42" s="286"/>
      <c r="N42" s="286"/>
      <c r="O42" s="286"/>
    </row>
    <row r="44" spans="1:15" ht="15.5" x14ac:dyDescent="0.35">
      <c r="J44" s="264"/>
      <c r="K44" s="268"/>
      <c r="L44" s="269"/>
      <c r="M44" s="269"/>
      <c r="N44" s="270"/>
    </row>
    <row r="45" spans="1:15" ht="15.5" x14ac:dyDescent="0.35">
      <c r="J45" s="264"/>
      <c r="K45" s="268"/>
      <c r="L45" s="269"/>
      <c r="M45" s="269"/>
      <c r="N45" s="270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Windows, Doors &amp; Rooflights</vt:lpstr>
      <vt:lpstr>Preliminaries</vt:lpstr>
      <vt:lpstr>Details</vt:lpstr>
      <vt:lpstr>Cover!Print_Area</vt:lpstr>
      <vt:lpstr>Preliminaries!Print_Area</vt:lpstr>
      <vt:lpstr>Summary!Print_Area</vt:lpstr>
      <vt:lpstr>'Windows, Doors &amp; Rooflights'!Print_Area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2025-11-27T21:45:11Z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